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rjpn1-flsv01-4\最高裁判所（和光）\経理局\厚生課\厚管共用\001 文書関係\R06\004 事務連絡\20250401 令和７年度における短期掛金率等について\03 WEBサイト更新\"/>
    </mc:Choice>
  </mc:AlternateContent>
  <bookViews>
    <workbookView xWindow="-15" yWindow="-15" windowWidth="19230" windowHeight="5520"/>
  </bookViews>
  <sheets>
    <sheet name="試算シート" sheetId="9" r:id="rId1"/>
    <sheet name="標準報酬月額50万円以上の方" sheetId="13" r:id="rId2"/>
    <sheet name="【毎年更新要】掛金早見表" sheetId="11" state="hidden" r:id="rId3"/>
  </sheets>
  <definedNames>
    <definedName name="_xlnm.Print_Area" localSheetId="2">【毎年更新要】掛金早見表!$A$1:$T$76</definedName>
    <definedName name="_xlnm.Print_Area" localSheetId="0">試算シート!$A$1:$X$54</definedName>
  </definedNames>
  <calcPr calcId="162913"/>
</workbook>
</file>

<file path=xl/calcChain.xml><?xml version="1.0" encoding="utf-8"?>
<calcChain xmlns="http://schemas.openxmlformats.org/spreadsheetml/2006/main">
  <c r="Q10" i="9" l="1"/>
  <c r="K10" i="9"/>
  <c r="B13" i="13"/>
  <c r="E10" i="9" l="1"/>
  <c r="B14" i="13" l="1"/>
  <c r="C14" i="13" s="1"/>
  <c r="C15" i="13"/>
  <c r="C13" i="13"/>
  <c r="R32" i="11"/>
  <c r="S32" i="11"/>
  <c r="R33" i="11"/>
  <c r="S33" i="11"/>
  <c r="R34" i="11"/>
  <c r="S34" i="11"/>
  <c r="Q34" i="11"/>
  <c r="F34" i="11"/>
  <c r="F6" i="11"/>
  <c r="G6" i="11"/>
  <c r="H6" i="11"/>
  <c r="I6" i="11"/>
  <c r="J6" i="11"/>
  <c r="K6" i="11"/>
  <c r="L6" i="11"/>
  <c r="M6" i="11"/>
  <c r="N6" i="11"/>
  <c r="O6" i="11"/>
  <c r="P6" i="11"/>
  <c r="Q6" i="11"/>
  <c r="F7" i="11"/>
  <c r="G7" i="11"/>
  <c r="H7" i="11"/>
  <c r="I7" i="11"/>
  <c r="J7" i="11"/>
  <c r="K7" i="11"/>
  <c r="L7" i="11"/>
  <c r="M7" i="11"/>
  <c r="N7" i="11"/>
  <c r="O7" i="11"/>
  <c r="P7" i="11"/>
  <c r="Q7" i="11"/>
  <c r="F8" i="11"/>
  <c r="G8" i="11"/>
  <c r="H8" i="11"/>
  <c r="I8" i="11"/>
  <c r="J8" i="11"/>
  <c r="K8" i="11"/>
  <c r="L8" i="11"/>
  <c r="M8" i="11"/>
  <c r="N8" i="11"/>
  <c r="O8" i="11"/>
  <c r="P8" i="11"/>
  <c r="Q8" i="11"/>
  <c r="F9" i="11"/>
  <c r="G9" i="11"/>
  <c r="H9" i="11"/>
  <c r="I9" i="11"/>
  <c r="J9" i="11"/>
  <c r="K9" i="11"/>
  <c r="L9" i="11"/>
  <c r="M9" i="11"/>
  <c r="N9" i="11"/>
  <c r="O9" i="11"/>
  <c r="P9" i="11"/>
  <c r="Q9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G34" i="11"/>
  <c r="H34" i="11"/>
  <c r="I34" i="11"/>
  <c r="J34" i="11"/>
  <c r="K34" i="11"/>
  <c r="L34" i="11"/>
  <c r="M34" i="11"/>
  <c r="N34" i="11"/>
  <c r="O34" i="11"/>
  <c r="P34" i="11"/>
  <c r="D72" i="11"/>
  <c r="B6" i="13" s="1"/>
  <c r="C6" i="13" s="1"/>
  <c r="C72" i="11"/>
  <c r="D34" i="11"/>
  <c r="C34" i="11"/>
  <c r="D46" i="11"/>
  <c r="L46" i="11" s="1"/>
  <c r="D45" i="11"/>
  <c r="H45" i="11" s="1"/>
  <c r="D44" i="11"/>
  <c r="K44" i="11" s="1"/>
  <c r="D43" i="11"/>
  <c r="M43" i="11" s="1"/>
  <c r="D47" i="11"/>
  <c r="H47" i="11" s="1"/>
  <c r="D48" i="11"/>
  <c r="L48" i="11" s="1"/>
  <c r="D49" i="11"/>
  <c r="H49" i="11" s="1"/>
  <c r="D50" i="11"/>
  <c r="L50" i="11" s="1"/>
  <c r="K50" i="11" l="1"/>
  <c r="R50" i="11" s="1"/>
  <c r="O47" i="11"/>
  <c r="G45" i="11"/>
  <c r="O49" i="11"/>
  <c r="G47" i="11"/>
  <c r="N47" i="11"/>
  <c r="F45" i="11"/>
  <c r="N49" i="11"/>
  <c r="F47" i="11"/>
  <c r="J50" i="11"/>
  <c r="G49" i="11"/>
  <c r="K46" i="11"/>
  <c r="F49" i="11"/>
  <c r="J46" i="11"/>
  <c r="K72" i="11"/>
  <c r="B7" i="13" s="1"/>
  <c r="C7" i="13" s="1"/>
  <c r="K48" i="11"/>
  <c r="R48" i="11" s="1"/>
  <c r="O45" i="11"/>
  <c r="J72" i="11"/>
  <c r="J48" i="11"/>
  <c r="N45" i="11"/>
  <c r="F43" i="11"/>
  <c r="J44" i="11"/>
  <c r="H43" i="11"/>
  <c r="P43" i="11"/>
  <c r="I72" i="11"/>
  <c r="Q50" i="11"/>
  <c r="I50" i="11"/>
  <c r="M49" i="11"/>
  <c r="Q48" i="11"/>
  <c r="S48" i="11" s="1"/>
  <c r="I48" i="11"/>
  <c r="M47" i="11"/>
  <c r="Q46" i="11"/>
  <c r="I46" i="11"/>
  <c r="M45" i="11"/>
  <c r="Q44" i="11"/>
  <c r="S44" i="11" s="1"/>
  <c r="I44" i="11"/>
  <c r="Q72" i="11"/>
  <c r="C8" i="13" s="1"/>
  <c r="D6" i="13" s="1"/>
  <c r="I43" i="11"/>
  <c r="Q43" i="11"/>
  <c r="S43" i="11" s="1"/>
  <c r="H72" i="11"/>
  <c r="P50" i="11"/>
  <c r="H50" i="11"/>
  <c r="L49" i="11"/>
  <c r="P48" i="11"/>
  <c r="H48" i="11"/>
  <c r="L47" i="11"/>
  <c r="P46" i="11"/>
  <c r="H46" i="11"/>
  <c r="L45" i="11"/>
  <c r="P44" i="11"/>
  <c r="H44" i="11"/>
  <c r="L72" i="11"/>
  <c r="J43" i="11"/>
  <c r="P72" i="11"/>
  <c r="G72" i="11"/>
  <c r="O50" i="11"/>
  <c r="G50" i="11"/>
  <c r="K49" i="11"/>
  <c r="O48" i="11"/>
  <c r="G48" i="11"/>
  <c r="K47" i="11"/>
  <c r="R47" i="11" s="1"/>
  <c r="O46" i="11"/>
  <c r="G46" i="11"/>
  <c r="K45" i="11"/>
  <c r="O44" i="11"/>
  <c r="G44" i="11"/>
  <c r="K43" i="11"/>
  <c r="R43" i="11" s="1"/>
  <c r="O72" i="11"/>
  <c r="F72" i="11"/>
  <c r="N50" i="11"/>
  <c r="F50" i="11"/>
  <c r="J49" i="11"/>
  <c r="N48" i="11"/>
  <c r="F48" i="11"/>
  <c r="J47" i="11"/>
  <c r="N46" i="11"/>
  <c r="F46" i="11"/>
  <c r="J45" i="11"/>
  <c r="N44" i="11"/>
  <c r="F44" i="11"/>
  <c r="S72" i="11"/>
  <c r="N43" i="11"/>
  <c r="G43" i="11"/>
  <c r="L43" i="11"/>
  <c r="N72" i="11"/>
  <c r="M50" i="11"/>
  <c r="Q49" i="11"/>
  <c r="S49" i="11" s="1"/>
  <c r="I49" i="11"/>
  <c r="M48" i="11"/>
  <c r="Q47" i="11"/>
  <c r="S47" i="11" s="1"/>
  <c r="I47" i="11"/>
  <c r="M46" i="11"/>
  <c r="Q45" i="11"/>
  <c r="S45" i="11" s="1"/>
  <c r="I45" i="11"/>
  <c r="M44" i="11"/>
  <c r="O43" i="11"/>
  <c r="M72" i="11"/>
  <c r="P49" i="11"/>
  <c r="P47" i="11"/>
  <c r="P45" i="11"/>
  <c r="L44" i="11"/>
  <c r="R44" i="11"/>
  <c r="R45" i="11"/>
  <c r="S46" i="11"/>
  <c r="R46" i="11"/>
  <c r="R49" i="11"/>
  <c r="S50" i="11"/>
  <c r="D4" i="11"/>
  <c r="R72" i="11" l="1"/>
  <c r="D13" i="13"/>
  <c r="D5" i="11"/>
  <c r="D7" i="11"/>
  <c r="D8" i="11"/>
  <c r="D6" i="11"/>
  <c r="D13" i="11"/>
  <c r="D14" i="13"/>
  <c r="D7" i="13" l="1"/>
  <c r="R6" i="11"/>
  <c r="S6" i="11"/>
  <c r="S8" i="11"/>
  <c r="R8" i="11"/>
  <c r="S7" i="11"/>
  <c r="R7" i="11"/>
  <c r="F5" i="11"/>
  <c r="L5" i="11"/>
  <c r="P5" i="11"/>
  <c r="M5" i="11"/>
  <c r="O5" i="11"/>
  <c r="S5" i="11"/>
  <c r="H5" i="11"/>
  <c r="K5" i="11"/>
  <c r="R5" i="11" s="1"/>
  <c r="G5" i="11"/>
  <c r="J5" i="11"/>
  <c r="N5" i="11"/>
  <c r="Q5" i="11"/>
  <c r="I5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33" i="11"/>
  <c r="D32" i="11"/>
  <c r="D31" i="11"/>
  <c r="D30" i="11"/>
  <c r="D29" i="11"/>
  <c r="S29" i="11" s="1"/>
  <c r="D28" i="11"/>
  <c r="S28" i="11" s="1"/>
  <c r="D27" i="11"/>
  <c r="R27" i="11" s="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2" i="11"/>
  <c r="D11" i="11"/>
  <c r="D10" i="11"/>
  <c r="D9" i="11"/>
  <c r="R29" i="11"/>
  <c r="S13" i="11"/>
  <c r="R12" i="11"/>
  <c r="R13" i="11"/>
  <c r="R15" i="11"/>
  <c r="S20" i="11"/>
  <c r="S23" i="11"/>
  <c r="L68" i="11" l="1"/>
  <c r="M68" i="11"/>
  <c r="F68" i="11"/>
  <c r="N68" i="11"/>
  <c r="G68" i="11"/>
  <c r="O68" i="11"/>
  <c r="J68" i="11"/>
  <c r="K68" i="11"/>
  <c r="R68" i="11" s="1"/>
  <c r="H68" i="11"/>
  <c r="P68" i="11"/>
  <c r="I68" i="11"/>
  <c r="Q68" i="11"/>
  <c r="H53" i="11"/>
  <c r="P53" i="11"/>
  <c r="F53" i="11"/>
  <c r="I53" i="11"/>
  <c r="Q53" i="11"/>
  <c r="J53" i="11"/>
  <c r="K53" i="11"/>
  <c r="N53" i="11"/>
  <c r="G53" i="11"/>
  <c r="O53" i="11"/>
  <c r="L53" i="11"/>
  <c r="M53" i="11"/>
  <c r="H61" i="11"/>
  <c r="P61" i="11"/>
  <c r="N61" i="11"/>
  <c r="I61" i="11"/>
  <c r="Q61" i="11"/>
  <c r="S61" i="11" s="1"/>
  <c r="G61" i="11"/>
  <c r="J61" i="11"/>
  <c r="K61" i="11"/>
  <c r="R61" i="11" s="1"/>
  <c r="F61" i="11"/>
  <c r="L61" i="11"/>
  <c r="M61" i="11"/>
  <c r="O61" i="11"/>
  <c r="H69" i="11"/>
  <c r="P69" i="11"/>
  <c r="F69" i="11"/>
  <c r="G69" i="11"/>
  <c r="I69" i="11"/>
  <c r="Q69" i="11"/>
  <c r="N69" i="11"/>
  <c r="J69" i="11"/>
  <c r="K69" i="11"/>
  <c r="R69" i="11" s="1"/>
  <c r="L69" i="11"/>
  <c r="M69" i="11"/>
  <c r="O69" i="11"/>
  <c r="L54" i="11"/>
  <c r="M54" i="11"/>
  <c r="F54" i="11"/>
  <c r="N54" i="11"/>
  <c r="G54" i="11"/>
  <c r="O54" i="11"/>
  <c r="K54" i="11"/>
  <c r="H54" i="11"/>
  <c r="P54" i="11"/>
  <c r="J54" i="11"/>
  <c r="I54" i="11"/>
  <c r="Q54" i="11"/>
  <c r="L70" i="11"/>
  <c r="M70" i="11"/>
  <c r="K70" i="11"/>
  <c r="R70" i="11" s="1"/>
  <c r="F70" i="11"/>
  <c r="N70" i="11"/>
  <c r="G70" i="11"/>
  <c r="O70" i="11"/>
  <c r="H70" i="11"/>
  <c r="P70" i="11"/>
  <c r="I70" i="11"/>
  <c r="Q70" i="11"/>
  <c r="S70" i="11" s="1"/>
  <c r="J70" i="11"/>
  <c r="L60" i="11"/>
  <c r="M60" i="11"/>
  <c r="F60" i="11"/>
  <c r="N60" i="11"/>
  <c r="G60" i="11"/>
  <c r="O60" i="11"/>
  <c r="H60" i="11"/>
  <c r="P60" i="11"/>
  <c r="J60" i="11"/>
  <c r="K60" i="11"/>
  <c r="I60" i="11"/>
  <c r="Q60" i="11"/>
  <c r="L62" i="11"/>
  <c r="M62" i="11"/>
  <c r="J62" i="11"/>
  <c r="F62" i="11"/>
  <c r="N62" i="11"/>
  <c r="G62" i="11"/>
  <c r="O62" i="11"/>
  <c r="K62" i="11"/>
  <c r="R62" i="11" s="1"/>
  <c r="H62" i="11"/>
  <c r="P62" i="11"/>
  <c r="I62" i="11"/>
  <c r="Q62" i="11"/>
  <c r="H55" i="11"/>
  <c r="P55" i="11"/>
  <c r="I55" i="11"/>
  <c r="Q55" i="11"/>
  <c r="S55" i="11" s="1"/>
  <c r="N55" i="11"/>
  <c r="O55" i="11"/>
  <c r="J55" i="11"/>
  <c r="K55" i="11"/>
  <c r="L55" i="11"/>
  <c r="G55" i="11"/>
  <c r="M55" i="11"/>
  <c r="F55" i="11"/>
  <c r="H63" i="11"/>
  <c r="P63" i="11"/>
  <c r="G63" i="11"/>
  <c r="I63" i="11"/>
  <c r="Q63" i="11"/>
  <c r="J63" i="11"/>
  <c r="K63" i="11"/>
  <c r="L63" i="11"/>
  <c r="N63" i="11"/>
  <c r="O63" i="11"/>
  <c r="M63" i="11"/>
  <c r="F63" i="11"/>
  <c r="H71" i="11"/>
  <c r="P71" i="11"/>
  <c r="G71" i="11"/>
  <c r="I71" i="11"/>
  <c r="Q71" i="11"/>
  <c r="S71" i="11" s="1"/>
  <c r="J71" i="11"/>
  <c r="F71" i="11"/>
  <c r="K71" i="11"/>
  <c r="R71" i="11" s="1"/>
  <c r="N71" i="11"/>
  <c r="L71" i="11"/>
  <c r="O71" i="11"/>
  <c r="M71" i="11"/>
  <c r="L64" i="11"/>
  <c r="M64" i="11"/>
  <c r="F64" i="11"/>
  <c r="N64" i="11"/>
  <c r="G64" i="11"/>
  <c r="O64" i="11"/>
  <c r="J64" i="11"/>
  <c r="K64" i="11"/>
  <c r="H64" i="11"/>
  <c r="P64" i="11"/>
  <c r="I64" i="11"/>
  <c r="Q64" i="11"/>
  <c r="L56" i="11"/>
  <c r="M56" i="11"/>
  <c r="F56" i="11"/>
  <c r="N56" i="11"/>
  <c r="G56" i="11"/>
  <c r="O56" i="11"/>
  <c r="H56" i="11"/>
  <c r="P56" i="11"/>
  <c r="J56" i="11"/>
  <c r="I56" i="11"/>
  <c r="Q56" i="11"/>
  <c r="K56" i="11"/>
  <c r="H57" i="11"/>
  <c r="P57" i="11"/>
  <c r="F57" i="11"/>
  <c r="G57" i="11"/>
  <c r="I57" i="11"/>
  <c r="Q57" i="11"/>
  <c r="S57" i="11" s="1"/>
  <c r="J57" i="11"/>
  <c r="K57" i="11"/>
  <c r="N57" i="11"/>
  <c r="O57" i="11"/>
  <c r="L57" i="11"/>
  <c r="M57" i="11"/>
  <c r="H65" i="11"/>
  <c r="P65" i="11"/>
  <c r="N65" i="11"/>
  <c r="O65" i="11"/>
  <c r="I65" i="11"/>
  <c r="Q65" i="11"/>
  <c r="S65" i="11" s="1"/>
  <c r="J65" i="11"/>
  <c r="F65" i="11"/>
  <c r="K65" i="11"/>
  <c r="L65" i="11"/>
  <c r="M65" i="11"/>
  <c r="G65" i="11"/>
  <c r="L58" i="11"/>
  <c r="M58" i="11"/>
  <c r="F58" i="11"/>
  <c r="N58" i="11"/>
  <c r="J58" i="11"/>
  <c r="G58" i="11"/>
  <c r="O58" i="11"/>
  <c r="H58" i="11"/>
  <c r="P58" i="11"/>
  <c r="K58" i="11"/>
  <c r="R58" i="11" s="1"/>
  <c r="I58" i="11"/>
  <c r="Q58" i="11"/>
  <c r="S58" i="11" s="1"/>
  <c r="L52" i="11"/>
  <c r="M52" i="11"/>
  <c r="F52" i="11"/>
  <c r="N52" i="11"/>
  <c r="G52" i="11"/>
  <c r="O52" i="11"/>
  <c r="H52" i="11"/>
  <c r="P52" i="11"/>
  <c r="K52" i="11"/>
  <c r="I52" i="11"/>
  <c r="Q52" i="11"/>
  <c r="S52" i="11" s="1"/>
  <c r="J52" i="11"/>
  <c r="E11" i="9"/>
  <c r="L66" i="11"/>
  <c r="M66" i="11"/>
  <c r="J66" i="11"/>
  <c r="K66" i="11"/>
  <c r="K11" i="9" s="1"/>
  <c r="F66" i="11"/>
  <c r="N66" i="11"/>
  <c r="G66" i="11"/>
  <c r="O66" i="11"/>
  <c r="H66" i="11"/>
  <c r="P66" i="11"/>
  <c r="I66" i="11"/>
  <c r="Q66" i="11"/>
  <c r="Q11" i="9" s="1"/>
  <c r="H51" i="11"/>
  <c r="P51" i="11"/>
  <c r="I51" i="11"/>
  <c r="Q51" i="11"/>
  <c r="S51" i="11" s="1"/>
  <c r="N51" i="11"/>
  <c r="J51" i="11"/>
  <c r="O51" i="11"/>
  <c r="K51" i="11"/>
  <c r="G51" i="11"/>
  <c r="L51" i="11"/>
  <c r="F51" i="11"/>
  <c r="M51" i="11"/>
  <c r="H59" i="11"/>
  <c r="P59" i="11"/>
  <c r="O59" i="11"/>
  <c r="I59" i="11"/>
  <c r="Q59" i="11"/>
  <c r="S59" i="11" s="1"/>
  <c r="F59" i="11"/>
  <c r="J59" i="11"/>
  <c r="K59" i="11"/>
  <c r="R59" i="11" s="1"/>
  <c r="G59" i="11"/>
  <c r="L59" i="11"/>
  <c r="M59" i="11"/>
  <c r="N59" i="11"/>
  <c r="H67" i="11"/>
  <c r="P67" i="11"/>
  <c r="I67" i="11"/>
  <c r="Q67" i="11"/>
  <c r="S67" i="11" s="1"/>
  <c r="J67" i="11"/>
  <c r="G67" i="11"/>
  <c r="K67" i="11"/>
  <c r="R67" i="11" s="1"/>
  <c r="L67" i="11"/>
  <c r="N67" i="11"/>
  <c r="O67" i="11"/>
  <c r="M67" i="11"/>
  <c r="F67" i="11"/>
  <c r="S68" i="11"/>
  <c r="S12" i="11"/>
  <c r="R22" i="11"/>
  <c r="R16" i="11"/>
  <c r="R9" i="11"/>
  <c r="S9" i="11"/>
  <c r="R57" i="11"/>
  <c r="R24" i="11"/>
  <c r="S27" i="11"/>
  <c r="R30" i="11"/>
  <c r="S14" i="11"/>
  <c r="S30" i="11"/>
  <c r="R11" i="11"/>
  <c r="R14" i="11"/>
  <c r="S22" i="11"/>
  <c r="S16" i="11"/>
  <c r="R10" i="11"/>
  <c r="S15" i="11"/>
  <c r="R31" i="11"/>
  <c r="S11" i="11"/>
  <c r="S17" i="11"/>
  <c r="S25" i="11"/>
  <c r="R25" i="11"/>
  <c r="R17" i="11"/>
  <c r="R19" i="11"/>
  <c r="R55" i="11"/>
  <c r="S19" i="11"/>
  <c r="S26" i="11"/>
  <c r="R18" i="11"/>
  <c r="S18" i="11"/>
  <c r="R28" i="11"/>
  <c r="R26" i="11"/>
  <c r="S10" i="11"/>
  <c r="S69" i="11"/>
  <c r="S56" i="11"/>
  <c r="R64" i="11"/>
  <c r="S64" i="11"/>
  <c r="R51" i="11"/>
  <c r="S53" i="11"/>
  <c r="R63" i="11"/>
  <c r="R65" i="11"/>
  <c r="R53" i="11"/>
  <c r="S63" i="11"/>
  <c r="R21" i="11"/>
  <c r="S24" i="11"/>
  <c r="R23" i="11"/>
  <c r="S21" i="11"/>
  <c r="S60" i="11"/>
  <c r="S62" i="11"/>
  <c r="R60" i="11"/>
  <c r="S54" i="11"/>
  <c r="R52" i="11"/>
  <c r="R56" i="11"/>
  <c r="R54" i="11"/>
  <c r="R20" i="11"/>
  <c r="S31" i="11"/>
  <c r="S66" i="11" l="1"/>
  <c r="R66" i="11"/>
  <c r="E12" i="9"/>
  <c r="K12" i="9" l="1"/>
  <c r="Q12" i="9" l="1"/>
</calcChain>
</file>

<file path=xl/sharedStrings.xml><?xml version="1.0" encoding="utf-8"?>
<sst xmlns="http://schemas.openxmlformats.org/spreadsheetml/2006/main" count="80" uniqueCount="57">
  <si>
    <t>標準報酬</t>
  </si>
  <si>
    <t>の等級</t>
  </si>
  <si>
    <t>　　任意継続掛金額早見表</t>
  </si>
  <si>
    <t>の月額</t>
  </si>
  <si>
    <t>前納掛金額表</t>
    <rPh sb="5" eb="6">
      <t>ヒョウ</t>
    </rPh>
    <phoneticPr fontId="2"/>
  </si>
  <si>
    <t>介護掛金</t>
    <rPh sb="0" eb="2">
      <t>カイゴ</t>
    </rPh>
    <rPh sb="2" eb="3">
      <t>カ</t>
    </rPh>
    <rPh sb="3" eb="4">
      <t>キン</t>
    </rPh>
    <phoneticPr fontId="2"/>
  </si>
  <si>
    <t>　　介護継続掛金額早見表</t>
    <rPh sb="2" eb="4">
      <t>カイゴ</t>
    </rPh>
    <phoneticPr fontId="2"/>
  </si>
  <si>
    <t>半年払</t>
    <rPh sb="0" eb="2">
      <t>ハントシ</t>
    </rPh>
    <rPh sb="2" eb="3">
      <t>バラ</t>
    </rPh>
    <phoneticPr fontId="2"/>
  </si>
  <si>
    <t>年払い</t>
    <rPh sb="0" eb="2">
      <t>ネンバラ</t>
    </rPh>
    <phoneticPr fontId="2"/>
  </si>
  <si>
    <t>掛金合計</t>
    <rPh sb="0" eb="2">
      <t>カケキン</t>
    </rPh>
    <rPh sb="2" eb="4">
      <t>ゴウケイ</t>
    </rPh>
    <phoneticPr fontId="2"/>
  </si>
  <si>
    <t>　　　３．前納掛金額の１月欄は掛金を還付するときのみに使用する。</t>
    <phoneticPr fontId="2"/>
  </si>
  <si>
    <t>　　　２．前納金額は円未満四捨五入。</t>
    <phoneticPr fontId="2"/>
  </si>
  <si>
    <t>（注）１．介護継続掛金額（月額）は円未満切り捨て。</t>
    <rPh sb="5" eb="7">
      <t>カイゴ</t>
    </rPh>
    <phoneticPr fontId="2"/>
  </si>
  <si>
    <t>（注）１．任意継続掛金額（月額）は円未満切り捨て。</t>
    <phoneticPr fontId="2"/>
  </si>
  <si>
    <t>任意継続掛金額（月額）</t>
    <rPh sb="5" eb="7">
      <t>キンガク</t>
    </rPh>
    <rPh sb="8" eb="10">
      <t>ゲツガク</t>
    </rPh>
    <phoneticPr fontId="2"/>
  </si>
  <si>
    <t>前納掛金額表（前納月数/減額率）</t>
    <rPh sb="5" eb="6">
      <t>ヒョウ</t>
    </rPh>
    <rPh sb="7" eb="9">
      <t>ゼンノウ</t>
    </rPh>
    <rPh sb="9" eb="10">
      <t>ツキ</t>
    </rPh>
    <rPh sb="10" eb="11">
      <t>スウ</t>
    </rPh>
    <rPh sb="12" eb="14">
      <t>ゲンガク</t>
    </rPh>
    <rPh sb="14" eb="15">
      <t>リツ</t>
    </rPh>
    <phoneticPr fontId="2"/>
  </si>
  <si>
    <t>/1000</t>
    <phoneticPr fontId="2"/>
  </si>
  <si>
    <t>　　　　　掛金率</t>
    <rPh sb="5" eb="7">
      <t>カケキン</t>
    </rPh>
    <rPh sb="7" eb="8">
      <t>リツ</t>
    </rPh>
    <phoneticPr fontId="2"/>
  </si>
  <si>
    <t>介護継続掛金額（月額）</t>
    <rPh sb="0" eb="2">
      <t>カイゴ</t>
    </rPh>
    <rPh sb="5" eb="6">
      <t>キン</t>
    </rPh>
    <rPh sb="6" eb="7">
      <t>ガク</t>
    </rPh>
    <rPh sb="8" eb="10">
      <t>ゲツガク</t>
    </rPh>
    <phoneticPr fontId="2"/>
  </si>
  <si>
    <t>前納した場合の得額</t>
    <rPh sb="0" eb="2">
      <t>ゼンノウ</t>
    </rPh>
    <rPh sb="4" eb="6">
      <t>バアイ</t>
    </rPh>
    <rPh sb="7" eb="8">
      <t>トク</t>
    </rPh>
    <rPh sb="8" eb="9">
      <t>ガク</t>
    </rPh>
    <phoneticPr fontId="2"/>
  </si>
  <si>
    <t>退職時の標準報酬月額を入力してください</t>
    <phoneticPr fontId="2"/>
  </si>
  <si>
    <t>①　月払い</t>
    <rPh sb="2" eb="3">
      <t>ツキ</t>
    </rPh>
    <rPh sb="3" eb="4">
      <t>ハラ</t>
    </rPh>
    <phoneticPr fontId="2"/>
  </si>
  <si>
    <t>初回の任意継続掛金額（簡易試算結果）</t>
    <rPh sb="0" eb="2">
      <t>ショカイ</t>
    </rPh>
    <rPh sb="3" eb="5">
      <t>ニンイ</t>
    </rPh>
    <rPh sb="5" eb="7">
      <t>ケイゾク</t>
    </rPh>
    <rPh sb="7" eb="9">
      <t>カケキン</t>
    </rPh>
    <rPh sb="9" eb="10">
      <t>ガク</t>
    </rPh>
    <rPh sb="11" eb="13">
      <t>カンイ</t>
    </rPh>
    <rPh sb="13" eb="15">
      <t>シサン</t>
    </rPh>
    <rPh sb="15" eb="17">
      <t>ケッカ</t>
    </rPh>
    <phoneticPr fontId="2"/>
  </si>
  <si>
    <t>短期掛金</t>
    <rPh sb="0" eb="2">
      <t>タンキ</t>
    </rPh>
    <rPh sb="2" eb="4">
      <t>カケガネ</t>
    </rPh>
    <phoneticPr fontId="2"/>
  </si>
  <si>
    <t>払込方法</t>
    <rPh sb="0" eb="2">
      <t>ハライコミ</t>
    </rPh>
    <rPh sb="2" eb="4">
      <t>ホウホウ</t>
    </rPh>
    <phoneticPr fontId="11"/>
  </si>
  <si>
    <t>１回あたりの</t>
    <rPh sb="1" eb="2">
      <t>カイ</t>
    </rPh>
    <phoneticPr fontId="11"/>
  </si>
  <si>
    <t>年間の</t>
    <rPh sb="0" eb="2">
      <t>ネンカン</t>
    </rPh>
    <phoneticPr fontId="11"/>
  </si>
  <si>
    <t>年払いとの</t>
    <rPh sb="0" eb="2">
      <t>ネンバラ</t>
    </rPh>
    <phoneticPr fontId="11"/>
  </si>
  <si>
    <t>掛金額</t>
    <rPh sb="0" eb="1">
      <t>カ</t>
    </rPh>
    <rPh sb="1" eb="2">
      <t>キン</t>
    </rPh>
    <rPh sb="2" eb="3">
      <t>ガク</t>
    </rPh>
    <phoneticPr fontId="11"/>
  </si>
  <si>
    <t>差額</t>
    <rPh sb="0" eb="2">
      <t>サガク</t>
    </rPh>
    <phoneticPr fontId="11"/>
  </si>
  <si>
    <t>月 払 い</t>
    <rPh sb="0" eb="1">
      <t>ツキ</t>
    </rPh>
    <rPh sb="2" eb="3">
      <t>ハラ</t>
    </rPh>
    <phoneticPr fontId="11"/>
  </si>
  <si>
    <t>-</t>
    <phoneticPr fontId="11"/>
  </si>
  <si>
    <t>※　期間中に満40歳に到達、又は満65歳に到達した場合、多少の前後があります。</t>
    <rPh sb="2" eb="5">
      <t>キカンチュウ</t>
    </rPh>
    <rPh sb="6" eb="7">
      <t>マン</t>
    </rPh>
    <rPh sb="9" eb="10">
      <t>サイ</t>
    </rPh>
    <rPh sb="11" eb="13">
      <t>トウタツ</t>
    </rPh>
    <rPh sb="14" eb="15">
      <t>マタ</t>
    </rPh>
    <rPh sb="16" eb="17">
      <t>マン</t>
    </rPh>
    <rPh sb="19" eb="20">
      <t>サイ</t>
    </rPh>
    <rPh sb="21" eb="23">
      <t>トウタツ</t>
    </rPh>
    <rPh sb="25" eb="27">
      <t>バアイ</t>
    </rPh>
    <rPh sb="28" eb="30">
      <t>タショウ</t>
    </rPh>
    <rPh sb="31" eb="33">
      <t>ゼンゴ</t>
    </rPh>
    <phoneticPr fontId="11"/>
  </si>
  <si>
    <t>短期掛金のみ</t>
    <rPh sb="0" eb="2">
      <t>タンキ</t>
    </rPh>
    <rPh sb="2" eb="4">
      <t>カケキン</t>
    </rPh>
    <phoneticPr fontId="11"/>
  </si>
  <si>
    <t>短期掛金＋介護掛金（介護掛金の対象：満40歳～満64歳の期間）</t>
    <rPh sb="0" eb="2">
      <t>タンキ</t>
    </rPh>
    <rPh sb="2" eb="3">
      <t>カ</t>
    </rPh>
    <rPh sb="3" eb="4">
      <t>キン</t>
    </rPh>
    <rPh sb="5" eb="7">
      <t>カイゴ</t>
    </rPh>
    <rPh sb="7" eb="9">
      <t>カケキン</t>
    </rPh>
    <rPh sb="10" eb="12">
      <t>カイゴ</t>
    </rPh>
    <rPh sb="12" eb="14">
      <t>カケキン</t>
    </rPh>
    <rPh sb="15" eb="17">
      <t>タイショウ</t>
    </rPh>
    <rPh sb="18" eb="19">
      <t>マン</t>
    </rPh>
    <rPh sb="21" eb="22">
      <t>サイ</t>
    </rPh>
    <rPh sb="23" eb="24">
      <t>マン</t>
    </rPh>
    <rPh sb="26" eb="27">
      <t>サイ</t>
    </rPh>
    <rPh sb="28" eb="30">
      <t>キカン</t>
    </rPh>
    <phoneticPr fontId="11"/>
  </si>
  <si>
    <t>②　半年払い（前納）</t>
    <rPh sb="2" eb="4">
      <t>ハントシ</t>
    </rPh>
    <rPh sb="4" eb="5">
      <t>バラ</t>
    </rPh>
    <rPh sb="7" eb="9">
      <t>ゼンノウ</t>
    </rPh>
    <phoneticPr fontId="2"/>
  </si>
  <si>
    <t>③　年払い（前納）</t>
    <rPh sb="2" eb="4">
      <t>ネンバラ</t>
    </rPh>
    <rPh sb="6" eb="8">
      <t>ゼンノウ</t>
    </rPh>
    <phoneticPr fontId="2"/>
  </si>
  <si>
    <t>半年払い
（前納）</t>
    <rPh sb="0" eb="2">
      <t>ハントシ</t>
    </rPh>
    <rPh sb="2" eb="3">
      <t>バラ</t>
    </rPh>
    <rPh sb="6" eb="8">
      <t>ゼンノウ</t>
    </rPh>
    <phoneticPr fontId="11"/>
  </si>
  <si>
    <t>年 払 い
（前納）</t>
    <rPh sb="0" eb="1">
      <t>ネン</t>
    </rPh>
    <rPh sb="2" eb="3">
      <t>フツ</t>
    </rPh>
    <rPh sb="7" eb="9">
      <t>ゼンノウ</t>
    </rPh>
    <phoneticPr fontId="11"/>
  </si>
  <si>
    <t>初月分から前納</t>
    <rPh sb="0" eb="2">
      <t>ショゲツ</t>
    </rPh>
    <rPh sb="2" eb="3">
      <t>ブン</t>
    </rPh>
    <rPh sb="5" eb="7">
      <t>ゼンノウ</t>
    </rPh>
    <phoneticPr fontId="2"/>
  </si>
  <si>
    <t>次月以降から前納</t>
    <rPh sb="0" eb="2">
      <t>ジゲツ</t>
    </rPh>
    <rPh sb="2" eb="4">
      <t>イコウ</t>
    </rPh>
    <rPh sb="6" eb="8">
      <t>ゼンノウ</t>
    </rPh>
    <phoneticPr fontId="2"/>
  </si>
  <si>
    <t>前納方法</t>
    <rPh sb="0" eb="2">
      <t>ゼンノウ</t>
    </rPh>
    <rPh sb="2" eb="4">
      <t>ホウホウ</t>
    </rPh>
    <phoneticPr fontId="2"/>
  </si>
  <si>
    <t>前納しない場合</t>
    <rPh sb="0" eb="2">
      <t>ゼンノウ</t>
    </rPh>
    <rPh sb="5" eb="7">
      <t>バアイ</t>
    </rPh>
    <phoneticPr fontId="2"/>
  </si>
  <si>
    <t>②半年払い（前納）を希望する場合
a 納入期限
b 申出書の到着期限</t>
    <rPh sb="1" eb="3">
      <t>ハントシ</t>
    </rPh>
    <rPh sb="3" eb="4">
      <t>バライ</t>
    </rPh>
    <rPh sb="6" eb="8">
      <t>ゼンノウ</t>
    </rPh>
    <rPh sb="10" eb="12">
      <t>キボウ</t>
    </rPh>
    <rPh sb="14" eb="16">
      <t>バアイ</t>
    </rPh>
    <phoneticPr fontId="2"/>
  </si>
  <si>
    <t>③年払い（前納）を希望する場合
a 納入期限
b 申出書の到着期限</t>
    <rPh sb="1" eb="3">
      <t>ネンバラ</t>
    </rPh>
    <rPh sb="5" eb="7">
      <t>ゼンノウ</t>
    </rPh>
    <rPh sb="9" eb="11">
      <t>キボウ</t>
    </rPh>
    <rPh sb="13" eb="15">
      <t>バアイ</t>
    </rPh>
    <phoneticPr fontId="2"/>
  </si>
  <si>
    <t>a 納入期限：退職日から起算して２０日を経過する日まで
b 申出書の到着期限：上記aの１０営業日前まで</t>
    <rPh sb="2" eb="4">
      <t>ノウニュウ</t>
    </rPh>
    <rPh sb="4" eb="6">
      <t>キゲン</t>
    </rPh>
    <rPh sb="30" eb="33">
      <t>モウシデショ</t>
    </rPh>
    <rPh sb="34" eb="36">
      <t>トウチャク</t>
    </rPh>
    <rPh sb="36" eb="38">
      <t>キゲン</t>
    </rPh>
    <rPh sb="39" eb="41">
      <t>ジョウキ</t>
    </rPh>
    <rPh sb="45" eb="48">
      <t>エイギョウビ</t>
    </rPh>
    <rPh sb="48" eb="49">
      <t>マエ</t>
    </rPh>
    <phoneticPr fontId="2"/>
  </si>
  <si>
    <r>
      <t xml:space="preserve">（月末退職の場合に限り可能）
a 初月分は退職月の末日まで
</t>
    </r>
    <r>
      <rPr>
        <sz val="10"/>
        <rFont val="ＭＳ Ｐゴシック"/>
        <family val="3"/>
        <charset val="128"/>
      </rPr>
      <t>（例：３月３１日退職の場合、３月３１日）</t>
    </r>
    <r>
      <rPr>
        <sz val="12"/>
        <rFont val="ＭＳ Ｐゴシック"/>
        <family val="3"/>
        <charset val="128"/>
      </rPr>
      <t xml:space="preserve">
b 上記aの１０営業日前まで
</t>
    </r>
    <r>
      <rPr>
        <sz val="10"/>
        <color rgb="FFFF0000"/>
        <rFont val="ＭＳ Ｐゴシック"/>
        <family val="3"/>
        <charset val="128"/>
      </rPr>
      <t>※詳細は別添「任継申出・掛金払込期限・掛金前納割引の適用について」参照</t>
    </r>
    <rPh sb="1" eb="3">
      <t>ゲツマツ</t>
    </rPh>
    <rPh sb="3" eb="5">
      <t>タイショク</t>
    </rPh>
    <rPh sb="6" eb="8">
      <t>バアイ</t>
    </rPh>
    <rPh sb="9" eb="10">
      <t>カギ</t>
    </rPh>
    <rPh sb="11" eb="13">
      <t>カノウ</t>
    </rPh>
    <rPh sb="17" eb="19">
      <t>ショゲツ</t>
    </rPh>
    <rPh sb="19" eb="20">
      <t>ブン</t>
    </rPh>
    <rPh sb="53" eb="55">
      <t>ジョウキ</t>
    </rPh>
    <rPh sb="59" eb="62">
      <t>エイギョウビ</t>
    </rPh>
    <rPh sb="62" eb="63">
      <t>マエ</t>
    </rPh>
    <rPh sb="67" eb="69">
      <t>ショウサイ</t>
    </rPh>
    <rPh sb="70" eb="72">
      <t>ベッテン</t>
    </rPh>
    <rPh sb="73" eb="75">
      <t>ニンケイ</t>
    </rPh>
    <rPh sb="75" eb="77">
      <t>モウシデ</t>
    </rPh>
    <rPh sb="78" eb="80">
      <t>カケキン</t>
    </rPh>
    <rPh sb="80" eb="82">
      <t>ハライコミ</t>
    </rPh>
    <rPh sb="82" eb="84">
      <t>キゲン</t>
    </rPh>
    <rPh sb="85" eb="87">
      <t>カケキン</t>
    </rPh>
    <rPh sb="87" eb="89">
      <t>ゼンノウ</t>
    </rPh>
    <rPh sb="89" eb="91">
      <t>ワリビキ</t>
    </rPh>
    <rPh sb="92" eb="94">
      <t>テキヨウ</t>
    </rPh>
    <rPh sb="99" eb="101">
      <t>サンショウ</t>
    </rPh>
    <phoneticPr fontId="2"/>
  </si>
  <si>
    <r>
      <t xml:space="preserve">（月末退職の場合に限り可能）
a 初月分は退職月の末日まで
</t>
    </r>
    <r>
      <rPr>
        <sz val="10"/>
        <rFont val="ＭＳ Ｐゴシック"/>
        <family val="3"/>
        <charset val="128"/>
      </rPr>
      <t>（例：３月３１日退職の場合、３月３１日）</t>
    </r>
    <r>
      <rPr>
        <sz val="12"/>
        <rFont val="ＭＳ Ｐゴシック"/>
        <family val="3"/>
        <charset val="128"/>
      </rPr>
      <t xml:space="preserve">
b 上記aの１０営業日前まで
</t>
    </r>
    <r>
      <rPr>
        <sz val="10"/>
        <color rgb="FFFF0000"/>
        <rFont val="ＭＳ Ｐゴシック"/>
        <family val="3"/>
        <charset val="128"/>
      </rPr>
      <t>※詳細は別添「任継申出・掛金払込期限・掛金前納割引の適用について」参照</t>
    </r>
    <rPh sb="1" eb="3">
      <t>ゲツマツ</t>
    </rPh>
    <rPh sb="3" eb="5">
      <t>タイショク</t>
    </rPh>
    <rPh sb="6" eb="8">
      <t>バアイ</t>
    </rPh>
    <rPh sb="9" eb="10">
      <t>カギ</t>
    </rPh>
    <rPh sb="11" eb="13">
      <t>カノウ</t>
    </rPh>
    <rPh sb="17" eb="19">
      <t>ショゲツ</t>
    </rPh>
    <rPh sb="19" eb="20">
      <t>ブン</t>
    </rPh>
    <rPh sb="53" eb="55">
      <t>ジョウキ</t>
    </rPh>
    <rPh sb="59" eb="62">
      <t>エイギョウビ</t>
    </rPh>
    <rPh sb="62" eb="63">
      <t>マエ</t>
    </rPh>
    <phoneticPr fontId="2"/>
  </si>
  <si>
    <r>
      <t>（退職時の標準報酬月額が</t>
    </r>
    <r>
      <rPr>
        <b/>
        <sz val="18"/>
        <color rgb="FFFF0000"/>
        <rFont val="ＭＳ Ｐゴシック"/>
        <family val="3"/>
        <charset val="128"/>
        <scheme val="minor"/>
      </rPr>
      <t>50万円未満</t>
    </r>
    <r>
      <rPr>
        <b/>
        <sz val="18"/>
        <rFont val="ＭＳ Ｐゴシック"/>
        <family val="3"/>
        <charset val="128"/>
        <scheme val="minor"/>
      </rPr>
      <t>の方）</t>
    </r>
    <phoneticPr fontId="2"/>
  </si>
  <si>
    <r>
      <t xml:space="preserve">　水色部分に必要事項を入力してください。入力後、「初回の任意継続掛金額(簡易試算結果）」にあなたの試算結果が表示されます。
</t>
    </r>
    <r>
      <rPr>
        <b/>
        <sz val="11"/>
        <color rgb="FFFF0000"/>
        <rFont val="ＭＳ Ｐゴシック"/>
        <family val="3"/>
        <charset val="128"/>
      </rPr>
      <t>※本試算シートは、概算額を試算するためのものであり、実際の任継続掛金額と異なる場合があります。</t>
    </r>
    <r>
      <rPr>
        <sz val="11"/>
        <rFont val="ＭＳ Ｐゴシック"/>
        <family val="3"/>
        <charset val="128"/>
      </rPr>
      <t xml:space="preserve">
※標準報酬月額が５０万円以上の方は、「標準報酬月額５０万円以上の方」シートをご覧ください（下部の赤色のタブ）。</t>
    </r>
    <rPh sb="1" eb="2">
      <t>ミズ</t>
    </rPh>
    <rPh sb="25" eb="27">
      <t>ショカイ</t>
    </rPh>
    <rPh sb="111" eb="113">
      <t>ヒョウジュン</t>
    </rPh>
    <rPh sb="113" eb="115">
      <t>ホウシュウ</t>
    </rPh>
    <rPh sb="115" eb="117">
      <t>ゲツガク</t>
    </rPh>
    <rPh sb="120" eb="124">
      <t>マンエンイジョウ</t>
    </rPh>
    <rPh sb="125" eb="126">
      <t>カタ</t>
    </rPh>
    <rPh sb="129" eb="131">
      <t>ヒョウジュン</t>
    </rPh>
    <rPh sb="131" eb="133">
      <t>ホウシュウ</t>
    </rPh>
    <rPh sb="133" eb="135">
      <t>ゲツガク</t>
    </rPh>
    <rPh sb="137" eb="141">
      <t>マンエンイジョウ</t>
    </rPh>
    <rPh sb="142" eb="143">
      <t>カタ</t>
    </rPh>
    <rPh sb="149" eb="150">
      <t>ラン</t>
    </rPh>
    <rPh sb="155" eb="157">
      <t>カブ</t>
    </rPh>
    <rPh sb="158" eb="160">
      <t>アカイロ</t>
    </rPh>
    <phoneticPr fontId="2"/>
  </si>
  <si>
    <t>※４０歳未満又は６５歳以上の方は、「短期掛金」欄の金額が任意継続掛金額となります。</t>
    <rPh sb="3" eb="4">
      <t>サイ</t>
    </rPh>
    <rPh sb="4" eb="6">
      <t>ミマン</t>
    </rPh>
    <rPh sb="6" eb="7">
      <t>マタ</t>
    </rPh>
    <rPh sb="10" eb="13">
      <t>サイイジョウ</t>
    </rPh>
    <rPh sb="14" eb="15">
      <t>カタ</t>
    </rPh>
    <rPh sb="18" eb="20">
      <t>タンキ</t>
    </rPh>
    <rPh sb="20" eb="22">
      <t>カケキン</t>
    </rPh>
    <rPh sb="23" eb="24">
      <t>ラン</t>
    </rPh>
    <rPh sb="25" eb="27">
      <t>キンガク</t>
    </rPh>
    <rPh sb="28" eb="30">
      <t>ニンイ</t>
    </rPh>
    <rPh sb="30" eb="32">
      <t>ケイゾク</t>
    </rPh>
    <rPh sb="32" eb="34">
      <t>カケキン</t>
    </rPh>
    <rPh sb="34" eb="35">
      <t>ガク</t>
    </rPh>
    <phoneticPr fontId="2"/>
  </si>
  <si>
    <t>abいずれも
別添「任継申出・掛金払込期限・掛金前納割引の適用について」参照
なお、ｂは「申出期間最終日」の１０営業日前まで</t>
    <rPh sb="45" eb="47">
      <t>モウシデ</t>
    </rPh>
    <rPh sb="47" eb="49">
      <t>キカン</t>
    </rPh>
    <rPh sb="49" eb="52">
      <t>サイシュウビ</t>
    </rPh>
    <rPh sb="56" eb="59">
      <t>エイギョウビ</t>
    </rPh>
    <rPh sb="59" eb="60">
      <t>マエ</t>
    </rPh>
    <phoneticPr fontId="2"/>
  </si>
  <si>
    <t>abいずれも
別添「任継申出・掛金払込期限・掛金前納割引の適用について」参照
なお、ｂは「申出期間最終日」の１０営業日前まで</t>
    <rPh sb="49" eb="52">
      <t>サイシュウビ</t>
    </rPh>
    <phoneticPr fontId="2"/>
  </si>
  <si>
    <r>
      <t>令和</t>
    </r>
    <r>
      <rPr>
        <sz val="9"/>
        <color theme="9" tint="-0.249977111117893"/>
        <rFont val="ＭＳ Ｐゴシック"/>
        <family val="3"/>
        <charset val="128"/>
      </rPr>
      <t>７</t>
    </r>
    <r>
      <rPr>
        <sz val="9"/>
        <rFont val="ＭＳ Ｐゴシック"/>
        <family val="3"/>
        <charset val="128"/>
      </rPr>
      <t>年度平均標準報酬</t>
    </r>
    <rPh sb="0" eb="2">
      <t>レイワ</t>
    </rPh>
    <rPh sb="3" eb="5">
      <t>ネンド</t>
    </rPh>
    <rPh sb="5" eb="7">
      <t>ヘイキン</t>
    </rPh>
    <rPh sb="7" eb="9">
      <t>ヒョウジュン</t>
    </rPh>
    <rPh sb="9" eb="11">
      <t>ホウシュウ</t>
    </rPh>
    <phoneticPr fontId="2"/>
  </si>
  <si>
    <t>17.22</t>
    <phoneticPr fontId="2"/>
  </si>
  <si>
    <t>令和７年度　任意継続掛金額等簡易試算シート</t>
    <rPh sb="0" eb="2">
      <t>レイワ</t>
    </rPh>
    <rPh sb="3" eb="5">
      <t>ネンド</t>
    </rPh>
    <rPh sb="5" eb="7">
      <t>ヘイネンド</t>
    </rPh>
    <rPh sb="6" eb="8">
      <t>ニンイ</t>
    </rPh>
    <rPh sb="8" eb="10">
      <t>ケイゾク</t>
    </rPh>
    <rPh sb="10" eb="12">
      <t>カケキン</t>
    </rPh>
    <rPh sb="12" eb="13">
      <t>ガク</t>
    </rPh>
    <rPh sb="13" eb="14">
      <t>ナド</t>
    </rPh>
    <rPh sb="14" eb="16">
      <t>カンイ</t>
    </rPh>
    <rPh sb="16" eb="18">
      <t>シサン</t>
    </rPh>
    <phoneticPr fontId="2"/>
  </si>
  <si>
    <r>
      <t>令和</t>
    </r>
    <r>
      <rPr>
        <b/>
        <sz val="10"/>
        <rFont val="Meiryo UI"/>
        <family val="3"/>
        <charset val="128"/>
      </rPr>
      <t>７年</t>
    </r>
    <r>
      <rPr>
        <b/>
        <sz val="10"/>
        <color theme="1"/>
        <rFont val="Meiryo UI"/>
        <family val="3"/>
        <charset val="128"/>
      </rPr>
      <t>度の任意継続掛金額（</t>
    </r>
    <r>
      <rPr>
        <b/>
        <sz val="10"/>
        <color rgb="FFFF0000"/>
        <rFont val="Meiryo UI"/>
        <family val="3"/>
        <charset val="128"/>
      </rPr>
      <t>退職時の標準報酬月額が50万円以上の方</t>
    </r>
    <r>
      <rPr>
        <b/>
        <sz val="10"/>
        <color theme="1"/>
        <rFont val="Meiryo UI"/>
        <family val="3"/>
        <charset val="128"/>
      </rPr>
      <t>）</t>
    </r>
    <rPh sb="0" eb="1">
      <t>レイ</t>
    </rPh>
    <rPh sb="1" eb="2">
      <t>ワ</t>
    </rPh>
    <rPh sb="3" eb="5">
      <t>ネンド</t>
    </rPh>
    <rPh sb="6" eb="8">
      <t>ニンイ</t>
    </rPh>
    <rPh sb="8" eb="10">
      <t>ケイゾク</t>
    </rPh>
    <rPh sb="10" eb="11">
      <t>カ</t>
    </rPh>
    <rPh sb="11" eb="12">
      <t>キン</t>
    </rPh>
    <rPh sb="12" eb="13">
      <t>ガク</t>
    </rPh>
    <rPh sb="28" eb="29">
      <t>エン</t>
    </rPh>
    <rPh sb="32" eb="33">
      <t>カタ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</si>
</sst>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#,##0_ "/>
    <numFmt numFmtId="178" formatCode="###,###&quot;円&quot;"/>
    <numFmt numFmtId="179" formatCode="#,##0\ &quot;円&quot;_);[Red]\(#,##0\)"/>
    <numFmt numFmtId="180" formatCode="\+\ #,##0\ &quot;円&quot;_);[Red]\(#,##0\)"/>
    <numFmt numFmtId="181" formatCode="#,##0\ &quot;円&quot;;[Red]\-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color theme="4" tint="-0.249977111117893"/>
      <name val="ＭＳ Ｐゴシック"/>
      <family val="3"/>
      <charset val="128"/>
    </font>
    <font>
      <b/>
      <sz val="9"/>
      <color theme="9" tint="-0.249977111117893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b/>
      <sz val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3" fillId="0" borderId="0" xfId="0" applyFont="1" applyFill="1" applyAlignment="1">
      <alignment horizontal="center"/>
    </xf>
    <xf numFmtId="38" fontId="3" fillId="0" borderId="0" xfId="1" applyFont="1" applyFill="1"/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/>
    <xf numFmtId="38" fontId="3" fillId="0" borderId="1" xfId="1" applyFont="1" applyFill="1" applyBorder="1"/>
    <xf numFmtId="38" fontId="3" fillId="0" borderId="1" xfId="0" applyNumberFormat="1" applyFont="1" applyFill="1" applyBorder="1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/>
    <xf numFmtId="0" fontId="3" fillId="0" borderId="0" xfId="0" applyFont="1" applyFill="1"/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/>
    <xf numFmtId="38" fontId="3" fillId="0" borderId="1" xfId="1" applyFont="1" applyFill="1" applyBorder="1" applyAlignment="1"/>
    <xf numFmtId="0" fontId="3" fillId="0" borderId="5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3" fillId="2" borderId="0" xfId="0" applyFont="1" applyFill="1"/>
    <xf numFmtId="38" fontId="7" fillId="2" borderId="2" xfId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12" fillId="0" borderId="0" xfId="4" applyFont="1" applyAlignment="1">
      <alignment vertical="center"/>
    </xf>
    <xf numFmtId="0" fontId="12" fillId="0" borderId="0" xfId="4" applyFont="1" applyAlignment="1">
      <alignment vertical="top"/>
    </xf>
    <xf numFmtId="0" fontId="12" fillId="0" borderId="0" xfId="4" applyFont="1" applyAlignment="1"/>
    <xf numFmtId="0" fontId="12" fillId="0" borderId="0" xfId="4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77" fontId="8" fillId="0" borderId="0" xfId="0" applyNumberFormat="1" applyFont="1" applyFill="1" applyBorder="1" applyAlignment="1" applyProtection="1">
      <alignment vertical="center"/>
      <protection hidden="1"/>
    </xf>
    <xf numFmtId="38" fontId="8" fillId="0" borderId="0" xfId="1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176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3" fillId="3" borderId="1" xfId="0" applyFont="1" applyFill="1" applyBorder="1"/>
    <xf numFmtId="38" fontId="15" fillId="4" borderId="23" xfId="5" applyFont="1" applyFill="1" applyBorder="1" applyAlignment="1">
      <alignment horizontal="center" vertical="center"/>
    </xf>
    <xf numFmtId="38" fontId="15" fillId="4" borderId="24" xfId="5" applyFont="1" applyFill="1" applyBorder="1" applyAlignment="1">
      <alignment horizontal="center" vertical="center"/>
    </xf>
    <xf numFmtId="38" fontId="15" fillId="4" borderId="26" xfId="5" applyFont="1" applyFill="1" applyBorder="1" applyAlignment="1">
      <alignment horizontal="center" vertical="center"/>
    </xf>
    <xf numFmtId="38" fontId="15" fillId="4" borderId="27" xfId="5" applyFont="1" applyFill="1" applyBorder="1" applyAlignment="1">
      <alignment horizontal="center" vertical="center"/>
    </xf>
    <xf numFmtId="0" fontId="3" fillId="0" borderId="29" xfId="0" applyFont="1" applyFill="1" applyBorder="1"/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79" fontId="15" fillId="0" borderId="34" xfId="5" applyNumberFormat="1" applyFont="1" applyFill="1" applyBorder="1" applyAlignment="1">
      <alignment horizontal="right" vertical="center"/>
    </xf>
    <xf numFmtId="180" fontId="15" fillId="0" borderId="35" xfId="5" applyNumberFormat="1" applyFont="1" applyFill="1" applyBorder="1" applyAlignment="1">
      <alignment horizontal="right" vertical="center"/>
    </xf>
    <xf numFmtId="179" fontId="15" fillId="0" borderId="1" xfId="5" applyNumberFormat="1" applyFont="1" applyFill="1" applyBorder="1" applyAlignment="1">
      <alignment horizontal="right" vertical="center"/>
    </xf>
    <xf numFmtId="180" fontId="15" fillId="0" borderId="36" xfId="5" applyNumberFormat="1" applyFont="1" applyFill="1" applyBorder="1" applyAlignment="1">
      <alignment horizontal="right" vertical="center"/>
    </xf>
    <xf numFmtId="181" fontId="17" fillId="0" borderId="37" xfId="5" applyNumberFormat="1" applyFont="1" applyFill="1" applyBorder="1" applyAlignment="1">
      <alignment vertical="center"/>
    </xf>
    <xf numFmtId="179" fontId="15" fillId="0" borderId="38" xfId="5" applyNumberFormat="1" applyFont="1" applyFill="1" applyBorder="1" applyAlignment="1">
      <alignment horizontal="right" vertical="center"/>
    </xf>
    <xf numFmtId="38" fontId="15" fillId="0" borderId="39" xfId="5" applyFont="1" applyFill="1" applyBorder="1" applyAlignment="1">
      <alignment horizontal="center" vertical="center"/>
    </xf>
    <xf numFmtId="38" fontId="15" fillId="0" borderId="22" xfId="5" applyFont="1" applyFill="1" applyBorder="1" applyAlignment="1">
      <alignment horizontal="center" vertical="center"/>
    </xf>
    <xf numFmtId="38" fontId="15" fillId="0" borderId="40" xfId="5" applyFont="1" applyFill="1" applyBorder="1" applyAlignment="1">
      <alignment horizontal="center" vertical="center" wrapText="1"/>
    </xf>
    <xf numFmtId="38" fontId="15" fillId="0" borderId="25" xfId="5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79" fontId="15" fillId="5" borderId="34" xfId="5" applyNumberFormat="1" applyFont="1" applyFill="1" applyBorder="1" applyAlignment="1">
      <alignment horizontal="right" vertical="center"/>
    </xf>
    <xf numFmtId="180" fontId="15" fillId="5" borderId="35" xfId="5" applyNumberFormat="1" applyFont="1" applyFill="1" applyBorder="1" applyAlignment="1">
      <alignment horizontal="right" vertical="center"/>
    </xf>
    <xf numFmtId="179" fontId="15" fillId="5" borderId="1" xfId="5" applyNumberFormat="1" applyFont="1" applyFill="1" applyBorder="1" applyAlignment="1">
      <alignment horizontal="right" vertical="center"/>
    </xf>
    <xf numFmtId="180" fontId="15" fillId="5" borderId="36" xfId="5" applyNumberFormat="1" applyFont="1" applyFill="1" applyBorder="1" applyAlignment="1">
      <alignment horizontal="right" vertical="center"/>
    </xf>
    <xf numFmtId="179" fontId="15" fillId="5" borderId="38" xfId="5" applyNumberFormat="1" applyFont="1" applyFill="1" applyBorder="1" applyAlignment="1">
      <alignment horizontal="right" vertical="center"/>
    </xf>
    <xf numFmtId="49" fontId="25" fillId="2" borderId="6" xfId="0" applyNumberFormat="1" applyFont="1" applyFill="1" applyBorder="1" applyAlignment="1" applyProtection="1">
      <alignment horizontal="right"/>
      <protection locked="0"/>
    </xf>
    <xf numFmtId="177" fontId="6" fillId="0" borderId="31" xfId="0" applyNumberFormat="1" applyFont="1" applyFill="1" applyBorder="1" applyAlignment="1" applyProtection="1">
      <alignment horizontal="left" vertical="center"/>
      <protection hidden="1"/>
    </xf>
    <xf numFmtId="177" fontId="6" fillId="0" borderId="32" xfId="0" applyNumberFormat="1" applyFont="1" applyFill="1" applyBorder="1" applyAlignment="1" applyProtection="1">
      <alignment horizontal="left" vertical="center"/>
      <protection hidden="1"/>
    </xf>
    <xf numFmtId="177" fontId="6" fillId="0" borderId="33" xfId="0" applyNumberFormat="1" applyFont="1" applyFill="1" applyBorder="1" applyAlignment="1" applyProtection="1">
      <alignment horizontal="left" vertical="center"/>
      <protection hidden="1"/>
    </xf>
    <xf numFmtId="38" fontId="6" fillId="0" borderId="6" xfId="1" applyFont="1" applyFill="1" applyBorder="1" applyAlignment="1" applyProtection="1">
      <alignment horizontal="left" vertical="center" wrapText="1"/>
      <protection hidden="1"/>
    </xf>
    <xf numFmtId="38" fontId="6" fillId="0" borderId="10" xfId="1" applyFont="1" applyFill="1" applyBorder="1" applyAlignment="1" applyProtection="1">
      <alignment horizontal="left" vertical="center"/>
      <protection hidden="1"/>
    </xf>
    <xf numFmtId="38" fontId="6" fillId="0" borderId="5" xfId="1" applyFont="1" applyFill="1" applyBorder="1" applyAlignment="1" applyProtection="1">
      <alignment horizontal="left" vertical="center"/>
      <protection hidden="1"/>
    </xf>
    <xf numFmtId="38" fontId="6" fillId="0" borderId="10" xfId="1" applyFont="1" applyFill="1" applyBorder="1" applyAlignment="1" applyProtection="1">
      <alignment horizontal="left" vertical="center" wrapText="1"/>
      <protection hidden="1"/>
    </xf>
    <xf numFmtId="38" fontId="6" fillId="0" borderId="5" xfId="1" applyFont="1" applyFill="1" applyBorder="1" applyAlignment="1" applyProtection="1">
      <alignment horizontal="left" vertical="center" wrapText="1"/>
      <protection hidden="1"/>
    </xf>
    <xf numFmtId="0" fontId="24" fillId="0" borderId="6" xfId="0" applyFont="1" applyFill="1" applyBorder="1" applyAlignment="1" applyProtection="1">
      <alignment horizontal="center" vertical="center"/>
      <protection hidden="1"/>
    </xf>
    <xf numFmtId="0" fontId="24" fillId="0" borderId="10" xfId="0" applyFont="1" applyFill="1" applyBorder="1" applyAlignment="1" applyProtection="1">
      <alignment horizontal="center" vertical="center"/>
      <protection hidden="1"/>
    </xf>
    <xf numFmtId="0" fontId="3" fillId="4" borderId="11" xfId="0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0" fontId="3" fillId="4" borderId="30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177" fontId="6" fillId="0" borderId="6" xfId="0" applyNumberFormat="1" applyFont="1" applyFill="1" applyBorder="1" applyAlignment="1" applyProtection="1">
      <alignment horizontal="left" vertical="center" wrapText="1"/>
      <protection hidden="1"/>
    </xf>
    <xf numFmtId="177" fontId="6" fillId="0" borderId="10" xfId="0" applyNumberFormat="1" applyFont="1" applyFill="1" applyBorder="1" applyAlignment="1" applyProtection="1">
      <alignment horizontal="left" vertical="center"/>
      <protection hidden="1"/>
    </xf>
    <xf numFmtId="177" fontId="6" fillId="0" borderId="5" xfId="0" applyNumberFormat="1" applyFont="1" applyFill="1" applyBorder="1" applyAlignment="1" applyProtection="1">
      <alignment horizontal="left" vertical="center"/>
      <protection hidden="1"/>
    </xf>
    <xf numFmtId="38" fontId="6" fillId="0" borderId="31" xfId="1" applyFont="1" applyFill="1" applyBorder="1" applyAlignment="1" applyProtection="1">
      <alignment horizontal="center" vertical="center"/>
      <protection hidden="1"/>
    </xf>
    <xf numFmtId="38" fontId="6" fillId="0" borderId="32" xfId="1" applyFont="1" applyFill="1" applyBorder="1" applyAlignment="1" applyProtection="1">
      <alignment horizontal="center" vertical="center"/>
      <protection hidden="1"/>
    </xf>
    <xf numFmtId="38" fontId="6" fillId="0" borderId="33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horizontal="center" vertical="top"/>
      <protection hidden="1"/>
    </xf>
    <xf numFmtId="178" fontId="9" fillId="3" borderId="19" xfId="1" applyNumberFormat="1" applyFont="1" applyFill="1" applyBorder="1" applyAlignment="1" applyProtection="1">
      <alignment horizontal="center" vertical="center"/>
      <protection locked="0" hidden="1"/>
    </xf>
    <xf numFmtId="178" fontId="9" fillId="3" borderId="20" xfId="1" applyNumberFormat="1" applyFont="1" applyFill="1" applyBorder="1" applyAlignment="1" applyProtection="1">
      <alignment horizontal="center" vertical="center"/>
      <protection locked="0" hidden="1"/>
    </xf>
    <xf numFmtId="178" fontId="9" fillId="3" borderId="21" xfId="1" applyNumberFormat="1" applyFont="1" applyFill="1" applyBorder="1" applyAlignment="1" applyProtection="1">
      <alignment horizontal="center" vertical="center"/>
      <protection locked="0" hidden="1"/>
    </xf>
    <xf numFmtId="0" fontId="23" fillId="0" borderId="5" xfId="0" applyFont="1" applyFill="1" applyBorder="1" applyAlignment="1" applyProtection="1">
      <alignment vertical="center"/>
      <protection hidden="1"/>
    </xf>
    <xf numFmtId="0" fontId="23" fillId="0" borderId="1" xfId="0" applyFont="1" applyFill="1" applyBorder="1" applyAlignment="1" applyProtection="1">
      <alignment vertical="center"/>
      <protection hidden="1"/>
    </xf>
    <xf numFmtId="0" fontId="23" fillId="0" borderId="6" xfId="0" applyFont="1" applyFill="1" applyBorder="1" applyAlignment="1" applyProtection="1">
      <alignment vertical="center"/>
      <protection hidden="1"/>
    </xf>
    <xf numFmtId="177" fontId="24" fillId="0" borderId="8" xfId="0" applyNumberFormat="1" applyFont="1" applyFill="1" applyBorder="1" applyAlignment="1" applyProtection="1">
      <alignment vertical="center"/>
      <protection hidden="1"/>
    </xf>
    <xf numFmtId="177" fontId="24" fillId="0" borderId="1" xfId="0" applyNumberFormat="1" applyFont="1" applyFill="1" applyBorder="1" applyAlignment="1" applyProtection="1">
      <alignment vertical="center"/>
      <protection hidden="1"/>
    </xf>
    <xf numFmtId="177" fontId="24" fillId="0" borderId="9" xfId="0" applyNumberFormat="1" applyFont="1" applyFill="1" applyBorder="1" applyAlignment="1" applyProtection="1">
      <alignment vertical="center"/>
      <protection hidden="1"/>
    </xf>
    <xf numFmtId="0" fontId="6" fillId="4" borderId="13" xfId="0" applyFont="1" applyFill="1" applyBorder="1" applyAlignment="1" applyProtection="1">
      <alignment horizontal="center" vertical="center"/>
      <protection hidden="1"/>
    </xf>
    <xf numFmtId="0" fontId="6" fillId="4" borderId="14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3" xfId="0" applyFont="1" applyFill="1" applyBorder="1" applyAlignment="1" applyProtection="1">
      <alignment horizontal="center" vertical="center" wrapText="1" shrinkToFit="1"/>
      <protection hidden="1"/>
    </xf>
    <xf numFmtId="0" fontId="6" fillId="4" borderId="14" xfId="0" applyFont="1" applyFill="1" applyBorder="1" applyAlignment="1" applyProtection="1">
      <alignment horizontal="center" vertical="center" wrapText="1" shrinkToFit="1"/>
      <protection hidden="1"/>
    </xf>
    <xf numFmtId="0" fontId="6" fillId="4" borderId="15" xfId="0" applyFont="1" applyFill="1" applyBorder="1" applyAlignment="1" applyProtection="1">
      <alignment horizontal="center" vertical="center" wrapText="1" shrinkToFit="1"/>
      <protection hidden="1"/>
    </xf>
    <xf numFmtId="38" fontId="24" fillId="0" borderId="8" xfId="1" applyFont="1" applyFill="1" applyBorder="1" applyAlignment="1" applyProtection="1">
      <alignment vertical="center"/>
      <protection hidden="1"/>
    </xf>
    <xf numFmtId="38" fontId="24" fillId="0" borderId="1" xfId="1" applyFont="1" applyFill="1" applyBorder="1" applyAlignment="1" applyProtection="1">
      <alignment vertical="center"/>
      <protection hidden="1"/>
    </xf>
    <xf numFmtId="38" fontId="24" fillId="0" borderId="9" xfId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8" fillId="0" borderId="6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38" fontId="6" fillId="5" borderId="8" xfId="1" applyFont="1" applyFill="1" applyBorder="1" applyAlignment="1" applyProtection="1">
      <alignment vertical="center"/>
      <protection hidden="1"/>
    </xf>
    <xf numFmtId="38" fontId="6" fillId="5" borderId="1" xfId="1" applyFont="1" applyFill="1" applyBorder="1" applyAlignment="1" applyProtection="1">
      <alignment vertical="center"/>
      <protection hidden="1"/>
    </xf>
    <xf numFmtId="38" fontId="6" fillId="5" borderId="9" xfId="1" applyFont="1" applyFill="1" applyBorder="1" applyAlignment="1" applyProtection="1">
      <alignment vertical="center"/>
      <protection hidden="1"/>
    </xf>
    <xf numFmtId="38" fontId="8" fillId="0" borderId="16" xfId="1" applyFont="1" applyFill="1" applyBorder="1" applyAlignment="1" applyProtection="1">
      <alignment vertical="center"/>
      <protection hidden="1"/>
    </xf>
    <xf numFmtId="38" fontId="8" fillId="0" borderId="17" xfId="1" applyFont="1" applyFill="1" applyBorder="1" applyAlignment="1" applyProtection="1">
      <alignment vertical="center"/>
      <protection hidden="1"/>
    </xf>
    <xf numFmtId="38" fontId="8" fillId="0" borderId="18" xfId="1" applyFont="1" applyFill="1" applyBorder="1" applyAlignment="1" applyProtection="1">
      <alignment vertical="center"/>
      <protection hidden="1"/>
    </xf>
    <xf numFmtId="177" fontId="8" fillId="0" borderId="16" xfId="0" applyNumberFormat="1" applyFont="1" applyFill="1" applyBorder="1" applyAlignment="1" applyProtection="1">
      <alignment vertical="center"/>
      <protection hidden="1"/>
    </xf>
    <xf numFmtId="177" fontId="8" fillId="0" borderId="17" xfId="0" applyNumberFormat="1" applyFont="1" applyFill="1" applyBorder="1" applyAlignment="1" applyProtection="1">
      <alignment vertical="center"/>
      <protection hidden="1"/>
    </xf>
    <xf numFmtId="177" fontId="8" fillId="0" borderId="18" xfId="0" applyNumberFormat="1" applyFont="1" applyFill="1" applyBorder="1" applyAlignment="1" applyProtection="1">
      <alignment vertical="center"/>
      <protection hidden="1"/>
    </xf>
    <xf numFmtId="177" fontId="6" fillId="5" borderId="8" xfId="0" applyNumberFormat="1" applyFont="1" applyFill="1" applyBorder="1" applyAlignment="1" applyProtection="1">
      <alignment vertical="center"/>
      <protection hidden="1"/>
    </xf>
    <xf numFmtId="177" fontId="6" fillId="5" borderId="1" xfId="0" applyNumberFormat="1" applyFont="1" applyFill="1" applyBorder="1" applyAlignment="1" applyProtection="1">
      <alignment vertical="center"/>
      <protection hidden="1"/>
    </xf>
    <xf numFmtId="177" fontId="6" fillId="5" borderId="9" xfId="0" applyNumberFormat="1" applyFont="1" applyFill="1" applyBorder="1" applyAlignment="1" applyProtection="1">
      <alignment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177" fontId="6" fillId="0" borderId="31" xfId="0" applyNumberFormat="1" applyFont="1" applyFill="1" applyBorder="1" applyAlignment="1" applyProtection="1">
      <alignment horizontal="left" vertical="center" wrapText="1"/>
      <protection hidden="1"/>
    </xf>
    <xf numFmtId="38" fontId="15" fillId="4" borderId="22" xfId="5" applyFont="1" applyFill="1" applyBorder="1" applyAlignment="1">
      <alignment horizontal="center" vertical="center"/>
    </xf>
    <xf numFmtId="38" fontId="15" fillId="4" borderId="25" xfId="5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shrinkToFit="1"/>
    </xf>
    <xf numFmtId="0" fontId="16" fillId="0" borderId="0" xfId="0" applyFont="1" applyAlignment="1">
      <alignment horizontal="left"/>
    </xf>
    <xf numFmtId="38" fontId="15" fillId="0" borderId="28" xfId="5" applyFont="1" applyFill="1" applyBorder="1" applyAlignment="1">
      <alignment horizontal="center" vertical="top"/>
    </xf>
    <xf numFmtId="38" fontId="4" fillId="0" borderId="1" xfId="1" applyFont="1" applyFill="1" applyBorder="1" applyAlignment="1"/>
    <xf numFmtId="0" fontId="4" fillId="0" borderId="1" xfId="0" applyFont="1" applyFill="1" applyBorder="1" applyAlignment="1"/>
    <xf numFmtId="38" fontId="4" fillId="0" borderId="6" xfId="1" applyFont="1" applyFill="1" applyBorder="1" applyAlignment="1"/>
    <xf numFmtId="38" fontId="4" fillId="0" borderId="5" xfId="1" applyFont="1" applyFill="1" applyBorder="1" applyAlignment="1"/>
    <xf numFmtId="49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6" xfId="0" applyFont="1" applyFill="1" applyBorder="1" applyAlignment="1"/>
    <xf numFmtId="0" fontId="3" fillId="0" borderId="10" xfId="0" applyFont="1" applyFill="1" applyBorder="1" applyAlignment="1"/>
    <xf numFmtId="0" fontId="3" fillId="0" borderId="5" xfId="0" applyFont="1" applyFill="1" applyBorder="1" applyAlignment="1"/>
    <xf numFmtId="0" fontId="0" fillId="0" borderId="5" xfId="0" applyBorder="1" applyAlignment="1"/>
    <xf numFmtId="0" fontId="3" fillId="2" borderId="7" xfId="0" applyFont="1" applyFill="1" applyBorder="1" applyAlignment="1"/>
    <xf numFmtId="0" fontId="0" fillId="2" borderId="3" xfId="0" applyFill="1" applyBorder="1" applyAlignment="1"/>
  </cellXfs>
  <cellStyles count="6"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FFFFCC"/>
      <color rgb="FFCCFFFF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44825</xdr:colOff>
      <xdr:row>13</xdr:row>
      <xdr:rowOff>78442</xdr:rowOff>
    </xdr:from>
    <xdr:to>
      <xdr:col>7</xdr:col>
      <xdr:colOff>168089</xdr:colOff>
      <xdr:row>18</xdr:row>
      <xdr:rowOff>268942</xdr:rowOff>
    </xdr:to>
    <xdr:sp macro="" textlink="">
      <xdr:nvSpPr>
        <xdr:cNvPr id="2" name="下矢印 1"/>
        <xdr:cNvSpPr/>
      </xdr:nvSpPr>
      <xdr:spPr>
        <a:xfrm>
          <a:off x="2039472" y="3473824"/>
          <a:ext cx="537882" cy="1131794"/>
        </a:xfrm>
        <a:prstGeom prst="downArrow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0</xdr:colOff>
      <xdr:row>13</xdr:row>
      <xdr:rowOff>78441</xdr:rowOff>
    </xdr:from>
    <xdr:to>
      <xdr:col>13</xdr:col>
      <xdr:colOff>123264</xdr:colOff>
      <xdr:row>18</xdr:row>
      <xdr:rowOff>268941</xdr:rowOff>
    </xdr:to>
    <xdr:sp macro="" textlink="">
      <xdr:nvSpPr>
        <xdr:cNvPr id="3" name="下矢印 2"/>
        <xdr:cNvSpPr/>
      </xdr:nvSpPr>
      <xdr:spPr>
        <a:xfrm>
          <a:off x="4482353" y="3473823"/>
          <a:ext cx="537882" cy="1131794"/>
        </a:xfrm>
        <a:prstGeom prst="downArrow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11205</xdr:colOff>
      <xdr:row>13</xdr:row>
      <xdr:rowOff>78441</xdr:rowOff>
    </xdr:from>
    <xdr:to>
      <xdr:col>19</xdr:col>
      <xdr:colOff>134470</xdr:colOff>
      <xdr:row>18</xdr:row>
      <xdr:rowOff>268941</xdr:rowOff>
    </xdr:to>
    <xdr:sp macro="" textlink="">
      <xdr:nvSpPr>
        <xdr:cNvPr id="4" name="下矢印 3"/>
        <xdr:cNvSpPr/>
      </xdr:nvSpPr>
      <xdr:spPr>
        <a:xfrm>
          <a:off x="6981264" y="3473823"/>
          <a:ext cx="537882" cy="1131794"/>
        </a:xfrm>
        <a:prstGeom prst="downArrow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③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257735</xdr:colOff>
      <xdr:row>13</xdr:row>
      <xdr:rowOff>235324</xdr:rowOff>
    </xdr:from>
    <xdr:to>
      <xdr:col>22</xdr:col>
      <xdr:colOff>22412</xdr:colOff>
      <xdr:row>17</xdr:row>
      <xdr:rowOff>0</xdr:rowOff>
    </xdr:to>
    <xdr:sp macro="" textlink="">
      <xdr:nvSpPr>
        <xdr:cNvPr id="5" name="正方形/長方形 4"/>
        <xdr:cNvSpPr/>
      </xdr:nvSpPr>
      <xdr:spPr>
        <a:xfrm>
          <a:off x="840441" y="3630706"/>
          <a:ext cx="7810500" cy="1019735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申出期間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　　　</a:t>
          </a:r>
          <a:r>
            <a:rPr kumimoji="1" lang="ja-JP" altLang="en-US" sz="1100" b="1">
              <a:solidFill>
                <a:sysClr val="windowText" lastClr="000000"/>
              </a:solidFill>
            </a:rPr>
            <a:t>始期</a:t>
          </a:r>
          <a:r>
            <a:rPr kumimoji="1" lang="ja-JP" altLang="en-US" sz="1100">
              <a:solidFill>
                <a:sysClr val="windowText" lastClr="000000"/>
              </a:solidFill>
            </a:rPr>
            <a:t>：退職日の属する月の初日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ja-JP" altLang="en-US" sz="1100" b="1">
              <a:solidFill>
                <a:sysClr val="windowText" lastClr="000000"/>
              </a:solidFill>
            </a:rPr>
            <a:t>　終期</a:t>
          </a:r>
          <a:r>
            <a:rPr kumimoji="1" lang="ja-JP" altLang="en-US" sz="1100">
              <a:solidFill>
                <a:sysClr val="windowText" lastClr="000000"/>
              </a:solidFill>
            </a:rPr>
            <a:t>：退職日から起算して２０日を経過する日まで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（例：３月３１日退職の場合、３月１日から４月１９日）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O116"/>
  <sheetViews>
    <sheetView showGridLines="0" tabSelected="1" zoomScale="85" zoomScaleNormal="85" zoomScaleSheetLayoutView="85" workbookViewId="0">
      <selection activeCell="W4" sqref="W4"/>
    </sheetView>
  </sheetViews>
  <sheetFormatPr defaultColWidth="0" defaultRowHeight="0" customHeight="1" zeroHeight="1" x14ac:dyDescent="0.15"/>
  <cols>
    <col min="1" max="4" width="3.75" style="7" customWidth="1"/>
    <col min="5" max="22" width="5.5" style="7" customWidth="1"/>
    <col min="23" max="23" width="3.75" style="8" customWidth="1"/>
    <col min="24" max="24" width="9" style="8" customWidth="1"/>
    <col min="25" max="16384" width="9" style="8" hidden="1"/>
  </cols>
  <sheetData>
    <row r="1" spans="1:249" ht="24.95" customHeight="1" x14ac:dyDescent="0.15">
      <c r="A1" s="9"/>
      <c r="B1" s="91" t="s">
        <v>55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10"/>
      <c r="IO1" s="7"/>
    </row>
    <row r="2" spans="1:249" ht="24.95" customHeight="1" x14ac:dyDescent="0.15">
      <c r="A2" s="9"/>
      <c r="B2" s="60"/>
      <c r="C2" s="60"/>
      <c r="D2" s="60"/>
      <c r="E2" s="60"/>
      <c r="F2" s="60"/>
      <c r="G2" s="61" t="s">
        <v>48</v>
      </c>
      <c r="H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10"/>
      <c r="IO2" s="7"/>
    </row>
    <row r="3" spans="1:249" ht="13.5" customHeight="1" x14ac:dyDescent="0.15">
      <c r="A3" s="9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10"/>
      <c r="IO3" s="7"/>
    </row>
    <row r="4" spans="1:249" ht="59.25" customHeight="1" thickBot="1" x14ac:dyDescent="0.2">
      <c r="A4" s="9"/>
      <c r="B4" s="92" t="s">
        <v>49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10"/>
      <c r="IO4" s="7"/>
    </row>
    <row r="5" spans="1:249" ht="24.95" customHeight="1" thickTop="1" x14ac:dyDescent="0.15">
      <c r="A5" s="9"/>
      <c r="B5" s="9"/>
      <c r="C5" s="9"/>
      <c r="D5" s="11"/>
      <c r="E5" s="97" t="s">
        <v>20</v>
      </c>
      <c r="F5" s="98"/>
      <c r="G5" s="98"/>
      <c r="H5" s="98"/>
      <c r="I5" s="98"/>
      <c r="J5" s="98"/>
      <c r="K5" s="98"/>
      <c r="L5" s="98"/>
      <c r="M5" s="98"/>
      <c r="N5" s="99"/>
      <c r="O5" s="94">
        <v>340000</v>
      </c>
      <c r="P5" s="95"/>
      <c r="Q5" s="95"/>
      <c r="R5" s="95"/>
      <c r="S5" s="95"/>
      <c r="T5" s="96"/>
      <c r="U5" s="9"/>
      <c r="V5" s="9"/>
      <c r="W5" s="9"/>
      <c r="X5" s="3"/>
    </row>
    <row r="6" spans="1:249" ht="14.25" customHeight="1" x14ac:dyDescent="0.15">
      <c r="A6" s="9"/>
      <c r="B6" s="9"/>
      <c r="C6" s="9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0"/>
      <c r="Q6" s="40"/>
      <c r="R6" s="40"/>
      <c r="S6" s="40"/>
      <c r="T6" s="40"/>
      <c r="U6" s="9"/>
      <c r="V6" s="9"/>
      <c r="W6" s="9"/>
      <c r="X6" s="3"/>
    </row>
    <row r="7" spans="1:249" ht="24.95" customHeight="1" x14ac:dyDescent="0.15">
      <c r="A7" s="9"/>
      <c r="B7" s="91" t="s">
        <v>22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10"/>
    </row>
    <row r="8" spans="1:249" ht="9" customHeight="1" thickBot="1" x14ac:dyDescent="0.2">
      <c r="A8" s="9"/>
      <c r="B8" s="9"/>
      <c r="C8" s="13"/>
      <c r="D8" s="13"/>
      <c r="E8" s="13"/>
      <c r="F8" s="13"/>
      <c r="G8" s="13"/>
      <c r="H8" s="13"/>
      <c r="I8" s="13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49" ht="24.95" customHeight="1" thickTop="1" x14ac:dyDescent="0.15">
      <c r="A9" s="9"/>
      <c r="B9" s="78"/>
      <c r="C9" s="79"/>
      <c r="D9" s="80"/>
      <c r="E9" s="106" t="s">
        <v>21</v>
      </c>
      <c r="F9" s="107"/>
      <c r="G9" s="107"/>
      <c r="H9" s="107"/>
      <c r="I9" s="107"/>
      <c r="J9" s="108"/>
      <c r="K9" s="103" t="s">
        <v>35</v>
      </c>
      <c r="L9" s="104"/>
      <c r="M9" s="104"/>
      <c r="N9" s="104"/>
      <c r="O9" s="104"/>
      <c r="P9" s="105"/>
      <c r="Q9" s="103" t="s">
        <v>36</v>
      </c>
      <c r="R9" s="104"/>
      <c r="S9" s="104"/>
      <c r="T9" s="104"/>
      <c r="U9" s="104"/>
      <c r="V9" s="105"/>
      <c r="W9" s="9"/>
      <c r="X9" s="3"/>
    </row>
    <row r="10" spans="1:249" ht="24.95" customHeight="1" x14ac:dyDescent="0.15">
      <c r="A10" s="9"/>
      <c r="B10" s="76" t="s">
        <v>23</v>
      </c>
      <c r="C10" s="77"/>
      <c r="D10" s="77"/>
      <c r="E10" s="100">
        <f>VLOOKUP(O5,【毎年更新要】掛金早見表!$C$5:$E$33,2,1)</f>
        <v>26220</v>
      </c>
      <c r="F10" s="101"/>
      <c r="G10" s="101"/>
      <c r="H10" s="101"/>
      <c r="I10" s="101"/>
      <c r="J10" s="102"/>
      <c r="K10" s="100">
        <f>VLOOKUP(試算シート!O5,【毎年更新要】掛金早見表!C5:K33,9,1)</f>
        <v>155533</v>
      </c>
      <c r="L10" s="101"/>
      <c r="M10" s="101"/>
      <c r="N10" s="101"/>
      <c r="O10" s="101"/>
      <c r="P10" s="102"/>
      <c r="Q10" s="109">
        <f>VLOOKUP(O5,【毎年更新要】掛金早見表!C5:Q33,15,1)</f>
        <v>308046</v>
      </c>
      <c r="R10" s="110"/>
      <c r="S10" s="110"/>
      <c r="T10" s="110"/>
      <c r="U10" s="110"/>
      <c r="V10" s="111"/>
      <c r="W10" s="9"/>
      <c r="X10" s="3"/>
    </row>
    <row r="11" spans="1:249" ht="24.95" customHeight="1" x14ac:dyDescent="0.15">
      <c r="A11" s="9"/>
      <c r="B11" s="128" t="s">
        <v>5</v>
      </c>
      <c r="C11" s="129"/>
      <c r="D11" s="129"/>
      <c r="E11" s="125">
        <f>VLOOKUP(O5,【毎年更新要】掛金早見表!C43:E71,2,1)</f>
        <v>5854</v>
      </c>
      <c r="F11" s="126"/>
      <c r="G11" s="126"/>
      <c r="H11" s="126"/>
      <c r="I11" s="126"/>
      <c r="J11" s="127"/>
      <c r="K11" s="125">
        <f>VLOOKUP(O5,【毎年更新要】掛金早見表!C43:K71,9,1)</f>
        <v>34725</v>
      </c>
      <c r="L11" s="126"/>
      <c r="M11" s="126"/>
      <c r="N11" s="126"/>
      <c r="O11" s="126"/>
      <c r="P11" s="127"/>
      <c r="Q11" s="116">
        <f>VLOOKUP(O5,【毎年更新要】掛金早見表!C43:Q71,15,1)</f>
        <v>68776</v>
      </c>
      <c r="R11" s="117"/>
      <c r="S11" s="117"/>
      <c r="T11" s="117"/>
      <c r="U11" s="117"/>
      <c r="V11" s="118"/>
      <c r="W11" s="9"/>
      <c r="X11" s="3"/>
    </row>
    <row r="12" spans="1:249" ht="24.95" customHeight="1" thickBot="1" x14ac:dyDescent="0.2">
      <c r="A12" s="9"/>
      <c r="B12" s="114" t="s">
        <v>9</v>
      </c>
      <c r="C12" s="115"/>
      <c r="D12" s="115"/>
      <c r="E12" s="122">
        <f>SUM(E10:E11)</f>
        <v>32074</v>
      </c>
      <c r="F12" s="123"/>
      <c r="G12" s="123"/>
      <c r="H12" s="123"/>
      <c r="I12" s="123"/>
      <c r="J12" s="124"/>
      <c r="K12" s="119">
        <f>SUM(K10:K11)</f>
        <v>190258</v>
      </c>
      <c r="L12" s="120"/>
      <c r="M12" s="120"/>
      <c r="N12" s="120"/>
      <c r="O12" s="120"/>
      <c r="P12" s="121"/>
      <c r="Q12" s="119">
        <f>SUM(Q10:Q11)</f>
        <v>376822</v>
      </c>
      <c r="R12" s="120"/>
      <c r="S12" s="120"/>
      <c r="T12" s="120"/>
      <c r="U12" s="120"/>
      <c r="V12" s="121"/>
      <c r="W12" s="9"/>
      <c r="X12" s="3"/>
    </row>
    <row r="13" spans="1:249" ht="24.95" customHeight="1" thickTop="1" x14ac:dyDescent="0.15">
      <c r="A13" s="9"/>
      <c r="B13" s="90" t="s">
        <v>50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"/>
      <c r="X13" s="3"/>
    </row>
    <row r="14" spans="1:249" ht="24.95" customHeight="1" x14ac:dyDescent="0.15">
      <c r="A14" s="9"/>
      <c r="B14" s="47"/>
      <c r="C14" s="47"/>
      <c r="D14" s="47"/>
      <c r="E14" s="36"/>
      <c r="F14" s="36"/>
      <c r="G14" s="36"/>
      <c r="H14" s="36"/>
      <c r="I14" s="36"/>
      <c r="J14" s="36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9"/>
      <c r="X14" s="3"/>
    </row>
    <row r="15" spans="1:249" ht="24.95" customHeight="1" x14ac:dyDescent="0.15">
      <c r="A15" s="9"/>
      <c r="B15" s="49"/>
      <c r="C15" s="49"/>
      <c r="D15" s="49"/>
      <c r="E15" s="36"/>
      <c r="F15" s="36"/>
      <c r="G15" s="36"/>
      <c r="H15" s="36"/>
      <c r="I15" s="36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9"/>
      <c r="X15" s="3"/>
    </row>
    <row r="16" spans="1:249" ht="24.95" customHeight="1" x14ac:dyDescent="0.15">
      <c r="A16" s="9"/>
      <c r="B16" s="49"/>
      <c r="C16" s="49"/>
      <c r="D16" s="49"/>
      <c r="E16" s="36"/>
      <c r="F16" s="36"/>
      <c r="G16" s="36"/>
      <c r="H16" s="36"/>
      <c r="I16" s="36"/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9"/>
      <c r="X16" s="3"/>
    </row>
    <row r="17" spans="1:24" ht="24.95" customHeight="1" x14ac:dyDescent="0.15">
      <c r="A17" s="9"/>
      <c r="B17" s="49"/>
      <c r="C17" s="49"/>
      <c r="D17" s="49"/>
      <c r="E17" s="36"/>
      <c r="F17" s="36"/>
      <c r="G17" s="36"/>
      <c r="H17" s="36"/>
      <c r="I17" s="36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9"/>
      <c r="X17" s="3"/>
    </row>
    <row r="18" spans="1:24" ht="24.95" customHeight="1" x14ac:dyDescent="0.15">
      <c r="A18" s="9"/>
      <c r="B18" s="49"/>
      <c r="C18" s="49"/>
      <c r="D18" s="49"/>
      <c r="E18" s="36"/>
      <c r="F18" s="36"/>
      <c r="G18" s="36"/>
      <c r="H18" s="36"/>
      <c r="I18" s="36"/>
      <c r="J18" s="36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9"/>
      <c r="X18" s="3"/>
    </row>
    <row r="19" spans="1:24" ht="24.95" customHeight="1" x14ac:dyDescent="0.15">
      <c r="A19" s="9"/>
      <c r="B19" s="47"/>
      <c r="C19" s="47"/>
      <c r="D19" s="47"/>
      <c r="E19" s="36"/>
      <c r="F19" s="36"/>
      <c r="G19" s="36"/>
      <c r="H19" s="36"/>
      <c r="I19" s="36"/>
      <c r="J19" s="36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9"/>
      <c r="X19" s="3"/>
    </row>
    <row r="20" spans="1:24" s="48" customFormat="1" ht="73.5" customHeight="1" x14ac:dyDescent="0.15">
      <c r="A20" s="9"/>
      <c r="B20" s="128" t="s">
        <v>41</v>
      </c>
      <c r="C20" s="129"/>
      <c r="D20" s="130"/>
      <c r="E20" s="131"/>
      <c r="F20" s="69"/>
      <c r="G20" s="69"/>
      <c r="H20" s="69"/>
      <c r="I20" s="69"/>
      <c r="J20" s="70"/>
      <c r="K20" s="71" t="s">
        <v>43</v>
      </c>
      <c r="L20" s="72"/>
      <c r="M20" s="72"/>
      <c r="N20" s="72"/>
      <c r="O20" s="72"/>
      <c r="P20" s="73"/>
      <c r="Q20" s="71" t="s">
        <v>44</v>
      </c>
      <c r="R20" s="72"/>
      <c r="S20" s="72"/>
      <c r="T20" s="72"/>
      <c r="U20" s="72"/>
      <c r="V20" s="73"/>
      <c r="W20" s="9"/>
      <c r="X20" s="3"/>
    </row>
    <row r="21" spans="1:24" s="48" customFormat="1" ht="72" customHeight="1" x14ac:dyDescent="0.15">
      <c r="A21" s="9"/>
      <c r="B21" s="81" t="s">
        <v>42</v>
      </c>
      <c r="C21" s="82"/>
      <c r="D21" s="83"/>
      <c r="E21" s="84" t="s">
        <v>45</v>
      </c>
      <c r="F21" s="85"/>
      <c r="G21" s="85"/>
      <c r="H21" s="85"/>
      <c r="I21" s="85"/>
      <c r="J21" s="86"/>
      <c r="K21" s="87"/>
      <c r="L21" s="88"/>
      <c r="M21" s="88"/>
      <c r="N21" s="88"/>
      <c r="O21" s="88"/>
      <c r="P21" s="89"/>
      <c r="Q21" s="87"/>
      <c r="R21" s="88"/>
      <c r="S21" s="88"/>
      <c r="T21" s="88"/>
      <c r="U21" s="88"/>
      <c r="V21" s="89"/>
      <c r="W21" s="9"/>
      <c r="X21" s="3"/>
    </row>
    <row r="22" spans="1:24" s="48" customFormat="1" ht="105" customHeight="1" x14ac:dyDescent="0.15">
      <c r="A22" s="9"/>
      <c r="B22" s="81" t="s">
        <v>39</v>
      </c>
      <c r="C22" s="82"/>
      <c r="D22" s="83"/>
      <c r="E22" s="68"/>
      <c r="F22" s="69"/>
      <c r="G22" s="69"/>
      <c r="H22" s="69"/>
      <c r="I22" s="69"/>
      <c r="J22" s="70"/>
      <c r="K22" s="71" t="s">
        <v>46</v>
      </c>
      <c r="L22" s="72"/>
      <c r="M22" s="72"/>
      <c r="N22" s="72"/>
      <c r="O22" s="72"/>
      <c r="P22" s="73"/>
      <c r="Q22" s="71" t="s">
        <v>47</v>
      </c>
      <c r="R22" s="72"/>
      <c r="S22" s="72"/>
      <c r="T22" s="72"/>
      <c r="U22" s="72"/>
      <c r="V22" s="73"/>
      <c r="W22" s="9"/>
      <c r="X22" s="3"/>
    </row>
    <row r="23" spans="1:24" s="48" customFormat="1" ht="85.5" customHeight="1" x14ac:dyDescent="0.15">
      <c r="A23" s="9"/>
      <c r="B23" s="81" t="s">
        <v>40</v>
      </c>
      <c r="C23" s="82"/>
      <c r="D23" s="83"/>
      <c r="E23" s="68"/>
      <c r="F23" s="69"/>
      <c r="G23" s="69"/>
      <c r="H23" s="69"/>
      <c r="I23" s="69"/>
      <c r="J23" s="70"/>
      <c r="K23" s="71" t="s">
        <v>51</v>
      </c>
      <c r="L23" s="72"/>
      <c r="M23" s="72"/>
      <c r="N23" s="72"/>
      <c r="O23" s="72"/>
      <c r="P23" s="73"/>
      <c r="Q23" s="71" t="s">
        <v>52</v>
      </c>
      <c r="R23" s="74"/>
      <c r="S23" s="74"/>
      <c r="T23" s="74"/>
      <c r="U23" s="74"/>
      <c r="V23" s="75"/>
      <c r="W23" s="9"/>
      <c r="X23" s="3"/>
    </row>
    <row r="24" spans="1:24" ht="60" customHeight="1" x14ac:dyDescent="0.15">
      <c r="A24" s="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"/>
      <c r="X24" s="3"/>
    </row>
    <row r="25" spans="1:24" ht="24.95" customHeight="1" x14ac:dyDescent="0.15">
      <c r="A25" s="9"/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9"/>
      <c r="X25" s="3"/>
    </row>
    <row r="26" spans="1:24" ht="24.95" customHeight="1" x14ac:dyDescent="0.15">
      <c r="A26" s="9"/>
      <c r="B26" s="35"/>
      <c r="C26" s="35"/>
      <c r="D26" s="35"/>
      <c r="E26" s="36"/>
      <c r="F26" s="36"/>
      <c r="G26" s="36"/>
      <c r="H26" s="36"/>
      <c r="I26" s="36"/>
      <c r="J26" s="3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9"/>
      <c r="X26" s="3"/>
    </row>
    <row r="27" spans="1:24" ht="24.95" customHeight="1" x14ac:dyDescent="0.15">
      <c r="A27" s="9"/>
      <c r="B27" s="35"/>
      <c r="C27" s="35"/>
      <c r="D27" s="35"/>
      <c r="E27" s="36"/>
      <c r="F27" s="36"/>
      <c r="G27" s="36"/>
      <c r="H27" s="36"/>
      <c r="I27" s="36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9"/>
      <c r="X27" s="3"/>
    </row>
    <row r="28" spans="1:24" ht="24.95" customHeight="1" x14ac:dyDescent="0.15">
      <c r="A28" s="9"/>
      <c r="B28" s="35"/>
      <c r="C28" s="35"/>
      <c r="D28" s="35"/>
      <c r="E28" s="36"/>
      <c r="F28" s="36"/>
      <c r="G28" s="36"/>
      <c r="H28" s="36"/>
      <c r="I28" s="36"/>
      <c r="J28" s="3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9"/>
      <c r="X28" s="3"/>
    </row>
    <row r="29" spans="1:24" ht="24.95" customHeight="1" x14ac:dyDescent="0.15">
      <c r="A29" s="9"/>
      <c r="B29" s="35"/>
      <c r="C29" s="35"/>
      <c r="D29" s="35"/>
      <c r="E29" s="36"/>
      <c r="F29" s="36"/>
      <c r="G29" s="36"/>
      <c r="H29" s="36"/>
      <c r="I29" s="36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9"/>
      <c r="X29" s="3"/>
    </row>
    <row r="30" spans="1:24" ht="24.95" customHeight="1" x14ac:dyDescent="0.15">
      <c r="A30" s="9"/>
      <c r="B30" s="35"/>
      <c r="C30" s="35"/>
      <c r="D30" s="35"/>
      <c r="E30" s="36"/>
      <c r="F30" s="36"/>
      <c r="G30" s="36"/>
      <c r="H30" s="36"/>
      <c r="I30" s="36"/>
      <c r="J30" s="36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9"/>
      <c r="X30" s="3"/>
    </row>
    <row r="31" spans="1:24" ht="24.95" customHeight="1" x14ac:dyDescent="0.15">
      <c r="A31" s="9"/>
      <c r="B31" s="35"/>
      <c r="C31" s="35"/>
      <c r="D31" s="35"/>
      <c r="E31" s="36"/>
      <c r="F31" s="36"/>
      <c r="G31" s="36"/>
      <c r="H31" s="36"/>
      <c r="I31" s="36"/>
      <c r="J31" s="36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9"/>
      <c r="X31" s="3"/>
    </row>
    <row r="32" spans="1:24" ht="24.95" customHeight="1" x14ac:dyDescent="0.15">
      <c r="A32" s="9"/>
      <c r="B32" s="35"/>
      <c r="C32" s="35"/>
      <c r="D32" s="35"/>
      <c r="E32" s="36"/>
      <c r="F32" s="36"/>
      <c r="G32" s="36"/>
      <c r="H32" s="36"/>
      <c r="I32" s="36"/>
      <c r="J32" s="36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9"/>
      <c r="X32" s="3"/>
    </row>
    <row r="33" spans="1:24" ht="24.95" customHeight="1" x14ac:dyDescent="0.15">
      <c r="A33" s="9"/>
      <c r="B33" s="35"/>
      <c r="C33" s="35"/>
      <c r="D33" s="35"/>
      <c r="E33" s="36"/>
      <c r="F33" s="36"/>
      <c r="G33" s="36"/>
      <c r="H33" s="36"/>
      <c r="I33" s="36"/>
      <c r="J33" s="36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9"/>
      <c r="X33" s="3"/>
    </row>
    <row r="34" spans="1:24" ht="24.95" customHeight="1" x14ac:dyDescent="0.15">
      <c r="A34" s="9"/>
      <c r="B34" s="35"/>
      <c r="C34" s="35"/>
      <c r="D34" s="35"/>
      <c r="E34" s="36"/>
      <c r="F34" s="36"/>
      <c r="G34" s="36"/>
      <c r="H34" s="36"/>
      <c r="I34" s="36"/>
      <c r="J34" s="3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9"/>
      <c r="X34" s="3"/>
    </row>
    <row r="35" spans="1:24" ht="24.95" customHeight="1" x14ac:dyDescent="0.15">
      <c r="A35" s="9"/>
      <c r="B35" s="35"/>
      <c r="C35" s="35"/>
      <c r="D35" s="35"/>
      <c r="E35" s="36"/>
      <c r="F35" s="36"/>
      <c r="G35" s="36"/>
      <c r="H35" s="36"/>
      <c r="I35" s="36"/>
      <c r="J35" s="36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9"/>
      <c r="X35" s="3"/>
    </row>
    <row r="36" spans="1:24" ht="24.95" customHeight="1" x14ac:dyDescent="0.15">
      <c r="A36" s="9"/>
      <c r="B36" s="35"/>
      <c r="C36" s="35"/>
      <c r="D36" s="35"/>
      <c r="E36" s="36"/>
      <c r="F36" s="36"/>
      <c r="G36" s="36"/>
      <c r="H36" s="36"/>
      <c r="I36" s="36"/>
      <c r="J36" s="36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9"/>
      <c r="X36" s="3"/>
    </row>
    <row r="37" spans="1:24" ht="24.95" customHeight="1" x14ac:dyDescent="0.15">
      <c r="A37" s="9"/>
      <c r="B37" s="35"/>
      <c r="C37" s="35"/>
      <c r="D37" s="35"/>
      <c r="E37" s="36"/>
      <c r="F37" s="36"/>
      <c r="G37" s="36"/>
      <c r="H37" s="36"/>
      <c r="I37" s="36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9"/>
      <c r="X37" s="3"/>
    </row>
    <row r="38" spans="1:24" ht="24.95" customHeight="1" x14ac:dyDescent="0.15">
      <c r="A38" s="9"/>
      <c r="B38" s="9"/>
      <c r="C38" s="9"/>
      <c r="D38" s="1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0"/>
    </row>
    <row r="39" spans="1:24" ht="24.95" hidden="1" customHeight="1" x14ac:dyDescent="0.15">
      <c r="A39" s="9"/>
      <c r="B39" s="9"/>
      <c r="C39" s="9"/>
      <c r="D39" s="14"/>
      <c r="E39" s="14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0"/>
    </row>
    <row r="40" spans="1:24" ht="24.95" hidden="1" customHeight="1" x14ac:dyDescent="0.15">
      <c r="A40" s="9"/>
      <c r="B40" s="9"/>
      <c r="C40" s="9"/>
      <c r="D40" s="14"/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0"/>
    </row>
    <row r="41" spans="1:24" ht="24.95" hidden="1" customHeight="1" x14ac:dyDescent="0.15">
      <c r="A41" s="9"/>
      <c r="B41" s="9"/>
      <c r="C41" s="9"/>
      <c r="D41" s="14"/>
      <c r="E41" s="14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0"/>
    </row>
    <row r="42" spans="1:24" ht="24.95" hidden="1" customHeight="1" x14ac:dyDescent="0.15">
      <c r="A42" s="9"/>
      <c r="B42" s="9"/>
      <c r="C42" s="9"/>
      <c r="D42" s="14"/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10"/>
    </row>
    <row r="43" spans="1:24" ht="24.95" hidden="1" customHeight="1" x14ac:dyDescent="0.15">
      <c r="A43" s="9"/>
      <c r="B43" s="9"/>
      <c r="C43" s="9"/>
      <c r="D43" s="14"/>
      <c r="E43" s="1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0"/>
    </row>
    <row r="44" spans="1:24" ht="24.95" hidden="1" customHeight="1" x14ac:dyDescent="0.15">
      <c r="A44" s="9"/>
      <c r="B44" s="9"/>
      <c r="C44" s="9"/>
      <c r="D44" s="14"/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0"/>
    </row>
    <row r="45" spans="1:24" ht="24.95" hidden="1" customHeight="1" x14ac:dyDescent="0.15">
      <c r="A45" s="9"/>
      <c r="B45" s="9"/>
      <c r="C45" s="9"/>
      <c r="D45" s="14"/>
      <c r="E45" s="14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0"/>
    </row>
    <row r="46" spans="1:24" ht="24.95" hidden="1" customHeight="1" x14ac:dyDescent="0.15">
      <c r="A46" s="9"/>
      <c r="B46" s="9"/>
      <c r="C46" s="9"/>
      <c r="D46" s="14"/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0"/>
    </row>
    <row r="47" spans="1:24" ht="24.95" hidden="1" customHeight="1" x14ac:dyDescent="0.15">
      <c r="A47" s="9"/>
      <c r="B47" s="9"/>
      <c r="C47" s="9"/>
      <c r="D47" s="14"/>
      <c r="E47" s="14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0"/>
    </row>
    <row r="48" spans="1:24" ht="24.95" hidden="1" customHeight="1" x14ac:dyDescent="0.15">
      <c r="A48" s="9"/>
      <c r="B48" s="9"/>
      <c r="C48" s="9"/>
      <c r="D48" s="14"/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0"/>
    </row>
    <row r="49" spans="1:249" ht="24.95" hidden="1" customHeight="1" x14ac:dyDescent="0.15">
      <c r="A49" s="9"/>
      <c r="B49" s="9"/>
      <c r="C49" s="9"/>
      <c r="D49" s="14"/>
      <c r="E49" s="14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0"/>
    </row>
    <row r="50" spans="1:249" ht="24.95" hidden="1" customHeight="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ht="24.95" hidden="1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 ht="24.95" hidden="1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ht="24.95" hidden="1" customHeight="1" x14ac:dyDescent="0.15"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ht="24.95" hidden="1" customHeight="1" x14ac:dyDescent="0.15"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1:249" ht="24.95" hidden="1" customHeight="1" x14ac:dyDescent="0.15"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ht="24.95" hidden="1" customHeight="1" x14ac:dyDescent="0.15"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</row>
    <row r="57" spans="1:249" ht="24.95" hidden="1" customHeight="1" x14ac:dyDescent="0.15"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</row>
    <row r="58" spans="1:249" ht="24.95" hidden="1" customHeight="1" x14ac:dyDescent="0.15"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</row>
    <row r="59" spans="1:249" ht="24.95" hidden="1" customHeight="1" x14ac:dyDescent="0.15"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</row>
    <row r="60" spans="1:249" ht="24.95" hidden="1" customHeight="1" x14ac:dyDescent="0.15"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</row>
    <row r="61" spans="1:249" ht="24.95" hidden="1" customHeight="1" x14ac:dyDescent="0.15"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</row>
    <row r="62" spans="1:249" ht="24.95" hidden="1" customHeight="1" x14ac:dyDescent="0.15"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</row>
    <row r="63" spans="1:249" ht="24.95" hidden="1" customHeight="1" x14ac:dyDescent="0.15"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 ht="24.95" hidden="1" customHeight="1" x14ac:dyDescent="0.15"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</row>
    <row r="65" spans="23:249" ht="24.95" hidden="1" customHeight="1" x14ac:dyDescent="0.15"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23:249" ht="24.95" hidden="1" customHeight="1" x14ac:dyDescent="0.15"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23:249" ht="24.95" hidden="1" customHeight="1" x14ac:dyDescent="0.15"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23:249" ht="24.95" hidden="1" customHeight="1" x14ac:dyDescent="0.15"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23:249" ht="24.95" hidden="1" customHeight="1" x14ac:dyDescent="0.15"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</row>
    <row r="70" spans="23:249" ht="24.95" hidden="1" customHeight="1" x14ac:dyDescent="0.15"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23:249" ht="24.95" hidden="1" customHeight="1" x14ac:dyDescent="0.15"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23:249" ht="24.95" hidden="1" customHeight="1" x14ac:dyDescent="0.15"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</row>
    <row r="73" spans="23:249" ht="24.95" hidden="1" customHeight="1" x14ac:dyDescent="0.15"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</row>
    <row r="74" spans="23:249" ht="24.95" hidden="1" customHeight="1" x14ac:dyDescent="0.15"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23:249" ht="24.95" hidden="1" customHeight="1" x14ac:dyDescent="0.15"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23:249" ht="24.95" hidden="1" customHeight="1" x14ac:dyDescent="0.15"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23:249" ht="24.95" hidden="1" customHeight="1" x14ac:dyDescent="0.15"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</row>
    <row r="78" spans="23:249" ht="24.95" hidden="1" customHeight="1" x14ac:dyDescent="0.15"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</row>
    <row r="79" spans="23:249" ht="24.95" hidden="1" customHeight="1" x14ac:dyDescent="0.15"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23:249" ht="24.95" hidden="1" customHeight="1" x14ac:dyDescent="0.15"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23:249" ht="24.95" hidden="1" customHeight="1" x14ac:dyDescent="0.15"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</row>
    <row r="82" spans="23:249" ht="24.95" hidden="1" customHeight="1" x14ac:dyDescent="0.15"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</row>
    <row r="83" spans="23:249" ht="24.95" hidden="1" customHeight="1" x14ac:dyDescent="0.15"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23:249" ht="24.95" hidden="1" customHeight="1" x14ac:dyDescent="0.15"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</row>
    <row r="85" spans="23:249" ht="24.95" hidden="1" customHeight="1" x14ac:dyDescent="0.15"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23:249" ht="24.95" hidden="1" customHeight="1" x14ac:dyDescent="0.15"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23:249" ht="24.95" hidden="1" customHeight="1" x14ac:dyDescent="0.15"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</row>
    <row r="88" spans="23:249" ht="24.95" hidden="1" customHeight="1" x14ac:dyDescent="0.15"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23:249" ht="24.95" hidden="1" customHeight="1" x14ac:dyDescent="0.15"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23:249" ht="24.95" hidden="1" customHeight="1" x14ac:dyDescent="0.15"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</row>
    <row r="91" spans="23:249" ht="24.95" hidden="1" customHeight="1" x14ac:dyDescent="0.15"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23:249" ht="24.95" hidden="1" customHeight="1" x14ac:dyDescent="0.15"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23:249" ht="24.95" hidden="1" customHeight="1" x14ac:dyDescent="0.15"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23:249" ht="24.95" hidden="1" customHeight="1" x14ac:dyDescent="0.15"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23:249" ht="24.95" hidden="1" customHeight="1" x14ac:dyDescent="0.15"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23:249" ht="24.95" hidden="1" customHeight="1" x14ac:dyDescent="0.15"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23:249" ht="24.95" hidden="1" customHeight="1" x14ac:dyDescent="0.15"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23:249" ht="24.95" hidden="1" customHeight="1" x14ac:dyDescent="0.15"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23:249" ht="24.95" hidden="1" customHeight="1" x14ac:dyDescent="0.15"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</row>
    <row r="100" spans="23:249" ht="24.95" hidden="1" customHeight="1" x14ac:dyDescent="0.15"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23:249" ht="24.95" hidden="1" customHeight="1" x14ac:dyDescent="0.15"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</row>
    <row r="102" spans="23:249" ht="24.95" hidden="1" customHeight="1" x14ac:dyDescent="0.15"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</row>
    <row r="103" spans="23:249" ht="24.95" hidden="1" customHeight="1" x14ac:dyDescent="0.15"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</row>
    <row r="104" spans="23:249" ht="24.95" hidden="1" customHeight="1" x14ac:dyDescent="0.15"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</row>
    <row r="105" spans="23:249" ht="24.95" hidden="1" customHeight="1" x14ac:dyDescent="0.15"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</row>
    <row r="106" spans="23:249" ht="24.95" hidden="1" customHeight="1" x14ac:dyDescent="0.15"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</row>
    <row r="107" spans="23:249" ht="24.95" hidden="1" customHeight="1" x14ac:dyDescent="0.15"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</row>
    <row r="108" spans="23:249" ht="24.95" hidden="1" customHeight="1" x14ac:dyDescent="0.15"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</row>
    <row r="109" spans="23:249" ht="24.95" hidden="1" customHeight="1" x14ac:dyDescent="0.15"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</row>
    <row r="110" spans="23:249" ht="24.95" hidden="1" customHeight="1" x14ac:dyDescent="0.15"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</row>
    <row r="111" spans="23:249" ht="24.95" hidden="1" customHeight="1" x14ac:dyDescent="0.15"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</row>
    <row r="112" spans="23:249" ht="24.95" hidden="1" customHeight="1" x14ac:dyDescent="0.15"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</row>
    <row r="113" spans="23:249" ht="24.95" hidden="1" customHeight="1" x14ac:dyDescent="0.15"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</row>
    <row r="114" spans="23:249" ht="24.95" hidden="1" customHeight="1" x14ac:dyDescent="0.15"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</row>
    <row r="115" spans="23:249" ht="24.95" hidden="1" customHeight="1" x14ac:dyDescent="0.15"/>
    <row r="116" spans="23:249" ht="24.95" hidden="1" customHeight="1" x14ac:dyDescent="0.15"/>
  </sheetData>
  <mergeCells count="41">
    <mergeCell ref="B24:V24"/>
    <mergeCell ref="B25:V25"/>
    <mergeCell ref="B12:D12"/>
    <mergeCell ref="Q11:V11"/>
    <mergeCell ref="Q12:V12"/>
    <mergeCell ref="E12:J12"/>
    <mergeCell ref="K11:P11"/>
    <mergeCell ref="K12:P12"/>
    <mergeCell ref="B11:D11"/>
    <mergeCell ref="E11:J11"/>
    <mergeCell ref="B20:D20"/>
    <mergeCell ref="E20:J20"/>
    <mergeCell ref="K20:P20"/>
    <mergeCell ref="Q20:V20"/>
    <mergeCell ref="B22:D22"/>
    <mergeCell ref="B23:D23"/>
    <mergeCell ref="B7:V7"/>
    <mergeCell ref="E10:J10"/>
    <mergeCell ref="Q9:V9"/>
    <mergeCell ref="E9:J9"/>
    <mergeCell ref="K9:P9"/>
    <mergeCell ref="Q10:V10"/>
    <mergeCell ref="K10:P10"/>
    <mergeCell ref="B1:V1"/>
    <mergeCell ref="B4:V4"/>
    <mergeCell ref="B3:V3"/>
    <mergeCell ref="O5:T5"/>
    <mergeCell ref="E5:N5"/>
    <mergeCell ref="E23:J23"/>
    <mergeCell ref="K23:P23"/>
    <mergeCell ref="Q23:V23"/>
    <mergeCell ref="B10:D10"/>
    <mergeCell ref="B9:D9"/>
    <mergeCell ref="E22:J22"/>
    <mergeCell ref="K22:P22"/>
    <mergeCell ref="Q22:V22"/>
    <mergeCell ref="B21:D21"/>
    <mergeCell ref="E21:J21"/>
    <mergeCell ref="K21:P21"/>
    <mergeCell ref="Q21:V21"/>
    <mergeCell ref="B13:V13"/>
  </mergeCells>
  <phoneticPr fontId="2"/>
  <printOptions horizontalCentered="1"/>
  <pageMargins left="0.23622047244094491" right="0.23622047244094491" top="1.1417322834645669" bottom="0.74803149606299213" header="0.31496062992125984" footer="0.31496062992125984"/>
  <pageSetup paperSize="9" scale="64" orientation="portrait" horizontalDpi="1200" verticalDpi="1200" r:id="rId1"/>
  <headerFooter alignWithMargins="0"/>
  <rowBreaks count="2" manualBreakCount="2">
    <brk id="48" max="30" man="1"/>
    <brk id="82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5"/>
  <sheetViews>
    <sheetView showGridLines="0" view="pageBreakPreview" zoomScale="130" zoomScaleNormal="100" zoomScaleSheetLayoutView="130" workbookViewId="0">
      <selection activeCell="F7" sqref="F7"/>
    </sheetView>
  </sheetViews>
  <sheetFormatPr defaultRowHeight="17.25" x14ac:dyDescent="0.15"/>
  <cols>
    <col min="1" max="1" width="9.75" style="30" bestFit="1" customWidth="1"/>
    <col min="2" max="4" width="18" style="34" customWidth="1"/>
    <col min="5" max="5" width="13.125" style="30" customWidth="1"/>
    <col min="6" max="16384" width="9" style="30"/>
  </cols>
  <sheetData>
    <row r="1" spans="1:4" x14ac:dyDescent="0.15">
      <c r="A1" s="134" t="s">
        <v>56</v>
      </c>
      <c r="B1" s="134"/>
      <c r="C1" s="134"/>
      <c r="D1" s="134"/>
    </row>
    <row r="2" spans="1:4" s="31" customFormat="1" ht="10.5" customHeight="1" x14ac:dyDescent="0.15">
      <c r="A2" s="135"/>
      <c r="B2" s="135"/>
      <c r="C2" s="135"/>
      <c r="D2" s="135"/>
    </row>
    <row r="3" spans="1:4" s="32" customFormat="1" ht="18.75" thickBot="1" x14ac:dyDescent="0.3">
      <c r="A3" s="136" t="s">
        <v>34</v>
      </c>
      <c r="B3" s="136"/>
      <c r="C3" s="136"/>
      <c r="D3" s="136"/>
    </row>
    <row r="4" spans="1:4" ht="15" customHeight="1" x14ac:dyDescent="0.15">
      <c r="A4" s="132" t="s">
        <v>24</v>
      </c>
      <c r="B4" s="42" t="s">
        <v>25</v>
      </c>
      <c r="C4" s="42" t="s">
        <v>26</v>
      </c>
      <c r="D4" s="43" t="s">
        <v>27</v>
      </c>
    </row>
    <row r="5" spans="1:4" ht="15" customHeight="1" thickBot="1" x14ac:dyDescent="0.2">
      <c r="A5" s="133"/>
      <c r="B5" s="44" t="s">
        <v>28</v>
      </c>
      <c r="C5" s="44" t="s">
        <v>28</v>
      </c>
      <c r="D5" s="45" t="s">
        <v>29</v>
      </c>
    </row>
    <row r="6" spans="1:4" ht="30" customHeight="1" x14ac:dyDescent="0.15">
      <c r="A6" s="57" t="s">
        <v>30</v>
      </c>
      <c r="B6" s="62">
        <f>【毎年更新要】掛金早見表!D34+【毎年更新要】掛金早見表!D72</f>
        <v>47170</v>
      </c>
      <c r="C6" s="62">
        <f>B6*12</f>
        <v>566040</v>
      </c>
      <c r="D6" s="63">
        <f>C6-C8</f>
        <v>11863</v>
      </c>
    </row>
    <row r="7" spans="1:4" ht="30" customHeight="1" x14ac:dyDescent="0.15">
      <c r="A7" s="58" t="s">
        <v>37</v>
      </c>
      <c r="B7" s="64">
        <f>【毎年更新要】掛金早見表!K34+【毎年更新要】掛金早見表!K72</f>
        <v>279805</v>
      </c>
      <c r="C7" s="64">
        <f>B7*2</f>
        <v>559610</v>
      </c>
      <c r="D7" s="65">
        <f>C7-C8</f>
        <v>5433</v>
      </c>
    </row>
    <row r="8" spans="1:4" ht="30" customHeight="1" thickBot="1" x14ac:dyDescent="0.2">
      <c r="A8" s="59" t="s">
        <v>38</v>
      </c>
      <c r="B8" s="54"/>
      <c r="C8" s="66">
        <f>【毎年更新要】掛金早見表!Q34+【毎年更新要】掛金早見表!Q72</f>
        <v>554177</v>
      </c>
      <c r="D8" s="56" t="s">
        <v>31</v>
      </c>
    </row>
    <row r="9" spans="1:4" s="33" customFormat="1" x14ac:dyDescent="0.15">
      <c r="A9" s="137" t="s">
        <v>32</v>
      </c>
      <c r="B9" s="137"/>
      <c r="C9" s="137"/>
      <c r="D9" s="137"/>
    </row>
    <row r="10" spans="1:4" s="32" customFormat="1" ht="18.75" thickBot="1" x14ac:dyDescent="0.3">
      <c r="A10" s="136" t="s">
        <v>33</v>
      </c>
      <c r="B10" s="136"/>
      <c r="C10" s="136"/>
      <c r="D10" s="136"/>
    </row>
    <row r="11" spans="1:4" ht="15" customHeight="1" x14ac:dyDescent="0.15">
      <c r="A11" s="132" t="s">
        <v>24</v>
      </c>
      <c r="B11" s="42" t="s">
        <v>25</v>
      </c>
      <c r="C11" s="42" t="s">
        <v>26</v>
      </c>
      <c r="D11" s="43" t="s">
        <v>27</v>
      </c>
    </row>
    <row r="12" spans="1:4" ht="15" customHeight="1" thickBot="1" x14ac:dyDescent="0.2">
      <c r="A12" s="133"/>
      <c r="B12" s="44" t="s">
        <v>28</v>
      </c>
      <c r="C12" s="44" t="s">
        <v>28</v>
      </c>
      <c r="D12" s="45" t="s">
        <v>29</v>
      </c>
    </row>
    <row r="13" spans="1:4" ht="30" customHeight="1" x14ac:dyDescent="0.15">
      <c r="A13" s="57" t="s">
        <v>30</v>
      </c>
      <c r="B13" s="50">
        <f>【毎年更新要】掛金早見表!D34</f>
        <v>38560</v>
      </c>
      <c r="C13" s="50">
        <f>B13*12</f>
        <v>462720</v>
      </c>
      <c r="D13" s="51">
        <f>C13-C15</f>
        <v>9698</v>
      </c>
    </row>
    <row r="14" spans="1:4" ht="30" customHeight="1" x14ac:dyDescent="0.15">
      <c r="A14" s="58" t="s">
        <v>37</v>
      </c>
      <c r="B14" s="52">
        <f>【毎年更新要】掛金早見表!K34</f>
        <v>228732</v>
      </c>
      <c r="C14" s="52">
        <f>B14*2</f>
        <v>457464</v>
      </c>
      <c r="D14" s="53">
        <f>C14-C15</f>
        <v>4442</v>
      </c>
    </row>
    <row r="15" spans="1:4" ht="30" customHeight="1" thickBot="1" x14ac:dyDescent="0.2">
      <c r="A15" s="59" t="s">
        <v>38</v>
      </c>
      <c r="B15" s="54"/>
      <c r="C15" s="55">
        <f>【毎年更新要】掛金早見表!Q34</f>
        <v>453022</v>
      </c>
      <c r="D15" s="56" t="s">
        <v>31</v>
      </c>
    </row>
  </sheetData>
  <mergeCells count="7">
    <mergeCell ref="A11:A12"/>
    <mergeCell ref="A1:D1"/>
    <mergeCell ref="A2:D2"/>
    <mergeCell ref="A3:D3"/>
    <mergeCell ref="A4:A5"/>
    <mergeCell ref="A9:D9"/>
    <mergeCell ref="A10:D10"/>
  </mergeCells>
  <phoneticPr fontId="2"/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zoomScaleNormal="100" workbookViewId="0">
      <selection activeCell="X44" sqref="X44"/>
    </sheetView>
  </sheetViews>
  <sheetFormatPr defaultRowHeight="13.5" x14ac:dyDescent="0.15"/>
  <cols>
    <col min="1" max="1" width="3.75" style="26" customWidth="1"/>
    <col min="2" max="16384" width="9" style="26"/>
  </cols>
  <sheetData>
    <row r="1" spans="1:19" s="16" customFormat="1" x14ac:dyDescent="0.15">
      <c r="A1" s="15"/>
      <c r="B1" s="16" t="s">
        <v>2</v>
      </c>
      <c r="D1" s="27"/>
      <c r="E1" s="148" t="s">
        <v>53</v>
      </c>
      <c r="F1" s="149"/>
      <c r="G1" s="149"/>
      <c r="H1" s="28">
        <v>500000</v>
      </c>
    </row>
    <row r="2" spans="1:19" s="16" customFormat="1" ht="11.25" x14ac:dyDescent="0.15">
      <c r="A2" s="142"/>
      <c r="B2" s="17" t="s">
        <v>0</v>
      </c>
      <c r="C2" s="18" t="s">
        <v>0</v>
      </c>
      <c r="D2" s="143" t="s">
        <v>14</v>
      </c>
      <c r="E2" s="143"/>
      <c r="F2" s="144" t="s">
        <v>15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/>
    </row>
    <row r="3" spans="1:19" s="16" customFormat="1" ht="11.25" x14ac:dyDescent="0.15">
      <c r="A3" s="142"/>
      <c r="B3" s="19" t="s">
        <v>1</v>
      </c>
      <c r="C3" s="20" t="s">
        <v>3</v>
      </c>
      <c r="D3" s="21" t="s">
        <v>17</v>
      </c>
      <c r="E3" s="22"/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 t="s">
        <v>7</v>
      </c>
      <c r="S3" s="4" t="s">
        <v>8</v>
      </c>
    </row>
    <row r="4" spans="1:19" s="16" customFormat="1" ht="11.25" x14ac:dyDescent="0.15">
      <c r="B4" s="4"/>
      <c r="C4" s="4"/>
      <c r="D4" s="29">
        <f>38.56*2</f>
        <v>77.12</v>
      </c>
      <c r="E4" s="22" t="s">
        <v>16</v>
      </c>
      <c r="F4" s="41">
        <v>0.99673699999999998</v>
      </c>
      <c r="G4" s="41">
        <v>1.990221</v>
      </c>
      <c r="H4" s="41">
        <v>2.980464</v>
      </c>
      <c r="I4" s="41">
        <v>3.967476</v>
      </c>
      <c r="J4" s="41">
        <v>4.9512669999999996</v>
      </c>
      <c r="K4" s="41">
        <v>5.9318470000000003</v>
      </c>
      <c r="L4" s="41">
        <v>6.9092279999999997</v>
      </c>
      <c r="M4" s="41">
        <v>7.8834200000000001</v>
      </c>
      <c r="N4" s="41">
        <v>8.8544330000000002</v>
      </c>
      <c r="O4" s="41">
        <v>9.8222769999999997</v>
      </c>
      <c r="P4" s="41">
        <v>10.786963999999999</v>
      </c>
      <c r="Q4" s="41">
        <v>11.748502</v>
      </c>
      <c r="R4" s="21" t="s">
        <v>19</v>
      </c>
      <c r="S4" s="22"/>
    </row>
    <row r="5" spans="1:19" s="16" customFormat="1" x14ac:dyDescent="0.15">
      <c r="B5" s="4">
        <v>1</v>
      </c>
      <c r="C5" s="23">
        <v>58000</v>
      </c>
      <c r="D5" s="140">
        <f>ROUNDDOWN(C5*D4/1000,0)</f>
        <v>4472</v>
      </c>
      <c r="E5" s="147"/>
      <c r="F5" s="5">
        <f t="shared" ref="F5" si="0">ROUND(D5*$F$4,0)</f>
        <v>4457</v>
      </c>
      <c r="G5" s="5">
        <f t="shared" ref="G5" si="1">ROUND(D5*$G$4,0)</f>
        <v>8900</v>
      </c>
      <c r="H5" s="5">
        <f t="shared" ref="H5" si="2">ROUND(D5*$H$4,0)</f>
        <v>13329</v>
      </c>
      <c r="I5" s="5">
        <f t="shared" ref="I5" si="3">ROUND(D5*$I$4,0)</f>
        <v>17743</v>
      </c>
      <c r="J5" s="5">
        <f t="shared" ref="J5" si="4">ROUND(D5*$J$4,0)</f>
        <v>22142</v>
      </c>
      <c r="K5" s="5">
        <f t="shared" ref="K5" si="5">ROUND(D5*$K$4,0)</f>
        <v>26527</v>
      </c>
      <c r="L5" s="5">
        <f t="shared" ref="L5" si="6">ROUND(D5*$L$4,0)</f>
        <v>30898</v>
      </c>
      <c r="M5" s="5">
        <f t="shared" ref="M5" si="7">ROUND(D5*$M$4,0)</f>
        <v>35255</v>
      </c>
      <c r="N5" s="5">
        <f t="shared" ref="N5" si="8">ROUND(D5*$N$4,0)</f>
        <v>39597</v>
      </c>
      <c r="O5" s="5">
        <f t="shared" ref="O5" si="9">ROUND(D5*$O$4,0)</f>
        <v>43925</v>
      </c>
      <c r="P5" s="5">
        <f t="shared" ref="P5" si="10">ROUND(D5*$P$4,0)</f>
        <v>48239</v>
      </c>
      <c r="Q5" s="5">
        <f t="shared" ref="Q5" si="11">ROUND(D5*$Q$4,0)</f>
        <v>52539</v>
      </c>
      <c r="R5" s="4">
        <f t="shared" ref="R5:R6" si="12">D5*6-K5</f>
        <v>305</v>
      </c>
      <c r="S5" s="6">
        <f t="shared" ref="S5:S6" si="13">D5*12-Q5</f>
        <v>1125</v>
      </c>
    </row>
    <row r="6" spans="1:19" s="16" customFormat="1" ht="12" x14ac:dyDescent="0.15">
      <c r="B6" s="4">
        <v>2</v>
      </c>
      <c r="C6" s="23">
        <v>68000</v>
      </c>
      <c r="D6" s="138">
        <f>ROUNDDOWN(C6*D4/1000,0)</f>
        <v>5244</v>
      </c>
      <c r="E6" s="139"/>
      <c r="F6" s="5">
        <f t="shared" ref="F6:F33" si="14">ROUND(D6*$F$4,0)</f>
        <v>5227</v>
      </c>
      <c r="G6" s="5">
        <f t="shared" ref="G6:G34" si="15">ROUND(D6*$G$4,0)</f>
        <v>10437</v>
      </c>
      <c r="H6" s="5">
        <f t="shared" ref="H6:H34" si="16">ROUND(D6*$H$4,0)</f>
        <v>15630</v>
      </c>
      <c r="I6" s="5">
        <f t="shared" ref="I6:I34" si="17">ROUND(D6*$I$4,0)</f>
        <v>20805</v>
      </c>
      <c r="J6" s="5">
        <f t="shared" ref="J6:J34" si="18">ROUND(D6*$J$4,0)</f>
        <v>25964</v>
      </c>
      <c r="K6" s="5">
        <f t="shared" ref="K6:K34" si="19">ROUND(D6*$K$4,0)</f>
        <v>31107</v>
      </c>
      <c r="L6" s="5">
        <f t="shared" ref="L6:L34" si="20">ROUND(D6*$L$4,0)</f>
        <v>36232</v>
      </c>
      <c r="M6" s="5">
        <f t="shared" ref="M6:M34" si="21">ROUND(D6*$M$4,0)</f>
        <v>41341</v>
      </c>
      <c r="N6" s="5">
        <f t="shared" ref="N6:N34" si="22">ROUND(D6*$N$4,0)</f>
        <v>46433</v>
      </c>
      <c r="O6" s="5">
        <f t="shared" ref="O6:O34" si="23">ROUND(D6*$O$4,0)</f>
        <v>51508</v>
      </c>
      <c r="P6" s="5">
        <f t="shared" ref="P6:P34" si="24">ROUND(D6*$P$4,0)</f>
        <v>56567</v>
      </c>
      <c r="Q6" s="5">
        <f t="shared" ref="Q6:Q33" si="25">ROUND(D6*$Q$4,0)</f>
        <v>61609</v>
      </c>
      <c r="R6" s="4">
        <f t="shared" si="12"/>
        <v>357</v>
      </c>
      <c r="S6" s="6">
        <f t="shared" si="13"/>
        <v>1319</v>
      </c>
    </row>
    <row r="7" spans="1:19" s="16" customFormat="1" ht="12" x14ac:dyDescent="0.15">
      <c r="B7" s="4">
        <v>3</v>
      </c>
      <c r="C7" s="23">
        <v>78000</v>
      </c>
      <c r="D7" s="138">
        <f>ROUNDDOWN(C7*D4/1000,0)</f>
        <v>6015</v>
      </c>
      <c r="E7" s="139"/>
      <c r="F7" s="5">
        <f t="shared" si="14"/>
        <v>5995</v>
      </c>
      <c r="G7" s="5">
        <f t="shared" si="15"/>
        <v>11971</v>
      </c>
      <c r="H7" s="5">
        <f t="shared" si="16"/>
        <v>17927</v>
      </c>
      <c r="I7" s="5">
        <f t="shared" si="17"/>
        <v>23864</v>
      </c>
      <c r="J7" s="5">
        <f t="shared" si="18"/>
        <v>29782</v>
      </c>
      <c r="K7" s="5">
        <f t="shared" si="19"/>
        <v>35680</v>
      </c>
      <c r="L7" s="5">
        <f t="shared" si="20"/>
        <v>41559</v>
      </c>
      <c r="M7" s="5">
        <f t="shared" si="21"/>
        <v>47419</v>
      </c>
      <c r="N7" s="5">
        <f t="shared" si="22"/>
        <v>53259</v>
      </c>
      <c r="O7" s="5">
        <f t="shared" si="23"/>
        <v>59081</v>
      </c>
      <c r="P7" s="5">
        <f t="shared" si="24"/>
        <v>64884</v>
      </c>
      <c r="Q7" s="5">
        <f t="shared" si="25"/>
        <v>70667</v>
      </c>
      <c r="R7" s="4">
        <f t="shared" ref="R7" si="26">D7*6-K7</f>
        <v>410</v>
      </c>
      <c r="S7" s="6">
        <f t="shared" ref="S7" si="27">D7*12-Q7</f>
        <v>1513</v>
      </c>
    </row>
    <row r="8" spans="1:19" s="16" customFormat="1" ht="12" x14ac:dyDescent="0.15">
      <c r="B8" s="4">
        <v>4</v>
      </c>
      <c r="C8" s="23">
        <v>88000</v>
      </c>
      <c r="D8" s="138">
        <f>ROUNDDOWN(C8*D4/1000,0)</f>
        <v>6786</v>
      </c>
      <c r="E8" s="139"/>
      <c r="F8" s="5">
        <f t="shared" si="14"/>
        <v>6764</v>
      </c>
      <c r="G8" s="5">
        <f t="shared" si="15"/>
        <v>13506</v>
      </c>
      <c r="H8" s="5">
        <f t="shared" si="16"/>
        <v>20225</v>
      </c>
      <c r="I8" s="5">
        <f t="shared" si="17"/>
        <v>26923</v>
      </c>
      <c r="J8" s="5">
        <f t="shared" si="18"/>
        <v>33599</v>
      </c>
      <c r="K8" s="5">
        <f t="shared" si="19"/>
        <v>40254</v>
      </c>
      <c r="L8" s="5">
        <f t="shared" si="20"/>
        <v>46886</v>
      </c>
      <c r="M8" s="5">
        <f t="shared" si="21"/>
        <v>53497</v>
      </c>
      <c r="N8" s="5">
        <f t="shared" si="22"/>
        <v>60086</v>
      </c>
      <c r="O8" s="5">
        <f t="shared" si="23"/>
        <v>66654</v>
      </c>
      <c r="P8" s="5">
        <f t="shared" si="24"/>
        <v>73200</v>
      </c>
      <c r="Q8" s="5">
        <f t="shared" si="25"/>
        <v>79725</v>
      </c>
      <c r="R8" s="4">
        <f t="shared" ref="R8" si="28">D8*6-K8</f>
        <v>462</v>
      </c>
      <c r="S8" s="6">
        <f t="shared" ref="S8" si="29">D8*12-Q8</f>
        <v>1707</v>
      </c>
    </row>
    <row r="9" spans="1:19" s="16" customFormat="1" ht="12" x14ac:dyDescent="0.15">
      <c r="A9" s="1"/>
      <c r="B9" s="4">
        <v>5</v>
      </c>
      <c r="C9" s="23">
        <v>98000</v>
      </c>
      <c r="D9" s="138">
        <f>ROUNDDOWN(C9*D4/1000,0)</f>
        <v>7557</v>
      </c>
      <c r="E9" s="139"/>
      <c r="F9" s="5">
        <f t="shared" si="14"/>
        <v>7532</v>
      </c>
      <c r="G9" s="5">
        <f t="shared" si="15"/>
        <v>15040</v>
      </c>
      <c r="H9" s="5">
        <f t="shared" si="16"/>
        <v>22523</v>
      </c>
      <c r="I9" s="5">
        <f t="shared" si="17"/>
        <v>29982</v>
      </c>
      <c r="J9" s="5">
        <f t="shared" si="18"/>
        <v>37417</v>
      </c>
      <c r="K9" s="5">
        <f t="shared" si="19"/>
        <v>44827</v>
      </c>
      <c r="L9" s="5">
        <f t="shared" si="20"/>
        <v>52213</v>
      </c>
      <c r="M9" s="5">
        <f t="shared" si="21"/>
        <v>59575</v>
      </c>
      <c r="N9" s="5">
        <f t="shared" si="22"/>
        <v>66913</v>
      </c>
      <c r="O9" s="5">
        <f t="shared" si="23"/>
        <v>74227</v>
      </c>
      <c r="P9" s="5">
        <f t="shared" si="24"/>
        <v>81517</v>
      </c>
      <c r="Q9" s="5">
        <f t="shared" si="25"/>
        <v>88783</v>
      </c>
      <c r="R9" s="4">
        <f>D9*6-K9</f>
        <v>515</v>
      </c>
      <c r="S9" s="6">
        <f t="shared" ref="S9:S31" si="30">D9*12-Q9</f>
        <v>1901</v>
      </c>
    </row>
    <row r="10" spans="1:19" s="16" customFormat="1" ht="12" x14ac:dyDescent="0.15">
      <c r="A10" s="1"/>
      <c r="B10" s="4">
        <v>6</v>
      </c>
      <c r="C10" s="5">
        <v>104000</v>
      </c>
      <c r="D10" s="138">
        <f>ROUNDDOWN(C10*D4/1000,0)</f>
        <v>8020</v>
      </c>
      <c r="E10" s="139"/>
      <c r="F10" s="5">
        <f t="shared" si="14"/>
        <v>7994</v>
      </c>
      <c r="G10" s="5">
        <f t="shared" si="15"/>
        <v>15962</v>
      </c>
      <c r="H10" s="5">
        <f t="shared" si="16"/>
        <v>23903</v>
      </c>
      <c r="I10" s="5">
        <f t="shared" si="17"/>
        <v>31819</v>
      </c>
      <c r="J10" s="5">
        <f t="shared" si="18"/>
        <v>39709</v>
      </c>
      <c r="K10" s="5">
        <f t="shared" si="19"/>
        <v>47573</v>
      </c>
      <c r="L10" s="5">
        <f t="shared" si="20"/>
        <v>55412</v>
      </c>
      <c r="M10" s="5">
        <f t="shared" si="21"/>
        <v>63225</v>
      </c>
      <c r="N10" s="5">
        <f t="shared" si="22"/>
        <v>71013</v>
      </c>
      <c r="O10" s="5">
        <f t="shared" si="23"/>
        <v>78775</v>
      </c>
      <c r="P10" s="5">
        <f t="shared" si="24"/>
        <v>86511</v>
      </c>
      <c r="Q10" s="5">
        <f t="shared" si="25"/>
        <v>94223</v>
      </c>
      <c r="R10" s="4">
        <f t="shared" ref="R10:R31" si="31">D10*6-K10</f>
        <v>547</v>
      </c>
      <c r="S10" s="6">
        <f t="shared" si="30"/>
        <v>2017</v>
      </c>
    </row>
    <row r="11" spans="1:19" s="16" customFormat="1" ht="12" x14ac:dyDescent="0.15">
      <c r="A11" s="1"/>
      <c r="B11" s="4">
        <v>7</v>
      </c>
      <c r="C11" s="5">
        <v>110000</v>
      </c>
      <c r="D11" s="138">
        <f>ROUNDDOWN(C11*D4/1000,0)</f>
        <v>8483</v>
      </c>
      <c r="E11" s="139"/>
      <c r="F11" s="5">
        <f t="shared" si="14"/>
        <v>8455</v>
      </c>
      <c r="G11" s="5">
        <f t="shared" si="15"/>
        <v>16883</v>
      </c>
      <c r="H11" s="5">
        <f t="shared" si="16"/>
        <v>25283</v>
      </c>
      <c r="I11" s="5">
        <f t="shared" si="17"/>
        <v>33656</v>
      </c>
      <c r="J11" s="5">
        <f t="shared" si="18"/>
        <v>42002</v>
      </c>
      <c r="K11" s="5">
        <f t="shared" si="19"/>
        <v>50320</v>
      </c>
      <c r="L11" s="5">
        <f t="shared" si="20"/>
        <v>58611</v>
      </c>
      <c r="M11" s="5">
        <f t="shared" si="21"/>
        <v>66875</v>
      </c>
      <c r="N11" s="5">
        <f t="shared" si="22"/>
        <v>75112</v>
      </c>
      <c r="O11" s="5">
        <f t="shared" si="23"/>
        <v>83322</v>
      </c>
      <c r="P11" s="5">
        <f t="shared" si="24"/>
        <v>91506</v>
      </c>
      <c r="Q11" s="5">
        <f t="shared" si="25"/>
        <v>99663</v>
      </c>
      <c r="R11" s="4">
        <f t="shared" si="31"/>
        <v>578</v>
      </c>
      <c r="S11" s="6">
        <f t="shared" si="30"/>
        <v>2133</v>
      </c>
    </row>
    <row r="12" spans="1:19" s="16" customFormat="1" ht="12" x14ac:dyDescent="0.15">
      <c r="A12" s="1"/>
      <c r="B12" s="4">
        <v>8</v>
      </c>
      <c r="C12" s="5">
        <v>118000</v>
      </c>
      <c r="D12" s="138">
        <f>ROUNDDOWN(C12*D4/1000,0)</f>
        <v>9100</v>
      </c>
      <c r="E12" s="139"/>
      <c r="F12" s="5">
        <f t="shared" si="14"/>
        <v>9070</v>
      </c>
      <c r="G12" s="5">
        <f t="shared" si="15"/>
        <v>18111</v>
      </c>
      <c r="H12" s="5">
        <f t="shared" si="16"/>
        <v>27122</v>
      </c>
      <c r="I12" s="5">
        <f t="shared" si="17"/>
        <v>36104</v>
      </c>
      <c r="J12" s="5">
        <f t="shared" si="18"/>
        <v>45057</v>
      </c>
      <c r="K12" s="5">
        <f t="shared" si="19"/>
        <v>53980</v>
      </c>
      <c r="L12" s="5">
        <f t="shared" si="20"/>
        <v>62874</v>
      </c>
      <c r="M12" s="5">
        <f t="shared" si="21"/>
        <v>71739</v>
      </c>
      <c r="N12" s="5">
        <f t="shared" si="22"/>
        <v>80575</v>
      </c>
      <c r="O12" s="5">
        <f t="shared" si="23"/>
        <v>89383</v>
      </c>
      <c r="P12" s="5">
        <f t="shared" si="24"/>
        <v>98161</v>
      </c>
      <c r="Q12" s="5">
        <f t="shared" si="25"/>
        <v>106911</v>
      </c>
      <c r="R12" s="4">
        <f t="shared" si="31"/>
        <v>620</v>
      </c>
      <c r="S12" s="6">
        <f t="shared" si="30"/>
        <v>2289</v>
      </c>
    </row>
    <row r="13" spans="1:19" s="16" customFormat="1" ht="12" x14ac:dyDescent="0.15">
      <c r="A13" s="1"/>
      <c r="B13" s="4">
        <v>9</v>
      </c>
      <c r="C13" s="5">
        <v>126000</v>
      </c>
      <c r="D13" s="138">
        <f>ROUNDDOWN(C13*D4/1000,0)</f>
        <v>9717</v>
      </c>
      <c r="E13" s="139"/>
      <c r="F13" s="5">
        <f t="shared" si="14"/>
        <v>9685</v>
      </c>
      <c r="G13" s="5">
        <f t="shared" si="15"/>
        <v>19339</v>
      </c>
      <c r="H13" s="5">
        <f t="shared" si="16"/>
        <v>28961</v>
      </c>
      <c r="I13" s="5">
        <f t="shared" si="17"/>
        <v>38552</v>
      </c>
      <c r="J13" s="5">
        <f t="shared" si="18"/>
        <v>48111</v>
      </c>
      <c r="K13" s="5">
        <f t="shared" si="19"/>
        <v>57640</v>
      </c>
      <c r="L13" s="5">
        <f t="shared" si="20"/>
        <v>67137</v>
      </c>
      <c r="M13" s="5">
        <f t="shared" si="21"/>
        <v>76603</v>
      </c>
      <c r="N13" s="5">
        <f t="shared" si="22"/>
        <v>86039</v>
      </c>
      <c r="O13" s="5">
        <f t="shared" si="23"/>
        <v>95443</v>
      </c>
      <c r="P13" s="5">
        <f t="shared" si="24"/>
        <v>104817</v>
      </c>
      <c r="Q13" s="5">
        <f t="shared" si="25"/>
        <v>114160</v>
      </c>
      <c r="R13" s="4">
        <f t="shared" si="31"/>
        <v>662</v>
      </c>
      <c r="S13" s="6">
        <f t="shared" si="30"/>
        <v>2444</v>
      </c>
    </row>
    <row r="14" spans="1:19" s="16" customFormat="1" ht="12" x14ac:dyDescent="0.15">
      <c r="A14" s="1"/>
      <c r="B14" s="4">
        <v>10</v>
      </c>
      <c r="C14" s="5">
        <v>134000</v>
      </c>
      <c r="D14" s="138">
        <f>ROUNDDOWN(C14*D4/1000,0)</f>
        <v>10334</v>
      </c>
      <c r="E14" s="139"/>
      <c r="F14" s="5">
        <f t="shared" si="14"/>
        <v>10300</v>
      </c>
      <c r="G14" s="5">
        <f t="shared" si="15"/>
        <v>20567</v>
      </c>
      <c r="H14" s="5">
        <f t="shared" si="16"/>
        <v>30800</v>
      </c>
      <c r="I14" s="5">
        <f t="shared" si="17"/>
        <v>41000</v>
      </c>
      <c r="J14" s="5">
        <f t="shared" si="18"/>
        <v>51166</v>
      </c>
      <c r="K14" s="5">
        <f t="shared" si="19"/>
        <v>61300</v>
      </c>
      <c r="L14" s="5">
        <f t="shared" si="20"/>
        <v>71400</v>
      </c>
      <c r="M14" s="5">
        <f t="shared" si="21"/>
        <v>81467</v>
      </c>
      <c r="N14" s="5">
        <f t="shared" si="22"/>
        <v>91502</v>
      </c>
      <c r="O14" s="5">
        <f t="shared" si="23"/>
        <v>101503</v>
      </c>
      <c r="P14" s="5">
        <f t="shared" si="24"/>
        <v>111472</v>
      </c>
      <c r="Q14" s="5">
        <f t="shared" si="25"/>
        <v>121409</v>
      </c>
      <c r="R14" s="4">
        <f t="shared" si="31"/>
        <v>704</v>
      </c>
      <c r="S14" s="6">
        <f t="shared" si="30"/>
        <v>2599</v>
      </c>
    </row>
    <row r="15" spans="1:19" s="16" customFormat="1" ht="12" x14ac:dyDescent="0.15">
      <c r="A15" s="1"/>
      <c r="B15" s="4">
        <v>11</v>
      </c>
      <c r="C15" s="5">
        <v>142000</v>
      </c>
      <c r="D15" s="138">
        <f>ROUNDDOWN(C15*D4/1000,0)</f>
        <v>10951</v>
      </c>
      <c r="E15" s="139"/>
      <c r="F15" s="5">
        <f t="shared" si="14"/>
        <v>10915</v>
      </c>
      <c r="G15" s="5">
        <f t="shared" si="15"/>
        <v>21795</v>
      </c>
      <c r="H15" s="5">
        <f t="shared" si="16"/>
        <v>32639</v>
      </c>
      <c r="I15" s="5">
        <f t="shared" si="17"/>
        <v>43448</v>
      </c>
      <c r="J15" s="5">
        <f t="shared" si="18"/>
        <v>54221</v>
      </c>
      <c r="K15" s="5">
        <f t="shared" si="19"/>
        <v>64960</v>
      </c>
      <c r="L15" s="5">
        <f t="shared" si="20"/>
        <v>75663</v>
      </c>
      <c r="M15" s="5">
        <f t="shared" si="21"/>
        <v>86331</v>
      </c>
      <c r="N15" s="5">
        <f t="shared" si="22"/>
        <v>96965</v>
      </c>
      <c r="O15" s="5">
        <f t="shared" si="23"/>
        <v>107564</v>
      </c>
      <c r="P15" s="5">
        <f t="shared" si="24"/>
        <v>118128</v>
      </c>
      <c r="Q15" s="5">
        <f t="shared" si="25"/>
        <v>128658</v>
      </c>
      <c r="R15" s="4">
        <f t="shared" si="31"/>
        <v>746</v>
      </c>
      <c r="S15" s="6">
        <f t="shared" si="30"/>
        <v>2754</v>
      </c>
    </row>
    <row r="16" spans="1:19" s="16" customFormat="1" ht="12" x14ac:dyDescent="0.15">
      <c r="A16" s="1"/>
      <c r="B16" s="4">
        <v>12</v>
      </c>
      <c r="C16" s="5">
        <v>150000</v>
      </c>
      <c r="D16" s="138">
        <f>ROUNDDOWN(C16*D4/1000,0)</f>
        <v>11568</v>
      </c>
      <c r="E16" s="139"/>
      <c r="F16" s="5">
        <f t="shared" si="14"/>
        <v>11530</v>
      </c>
      <c r="G16" s="5">
        <f t="shared" si="15"/>
        <v>23023</v>
      </c>
      <c r="H16" s="5">
        <f t="shared" si="16"/>
        <v>34478</v>
      </c>
      <c r="I16" s="5">
        <f t="shared" si="17"/>
        <v>45896</v>
      </c>
      <c r="J16" s="5">
        <f t="shared" si="18"/>
        <v>57276</v>
      </c>
      <c r="K16" s="5">
        <f t="shared" si="19"/>
        <v>68620</v>
      </c>
      <c r="L16" s="5">
        <f t="shared" si="20"/>
        <v>79926</v>
      </c>
      <c r="M16" s="5">
        <f t="shared" si="21"/>
        <v>91195</v>
      </c>
      <c r="N16" s="5">
        <f t="shared" si="22"/>
        <v>102428</v>
      </c>
      <c r="O16" s="5">
        <f t="shared" si="23"/>
        <v>113624</v>
      </c>
      <c r="P16" s="5">
        <f t="shared" si="24"/>
        <v>124784</v>
      </c>
      <c r="Q16" s="5">
        <f t="shared" si="25"/>
        <v>135907</v>
      </c>
      <c r="R16" s="4">
        <f t="shared" si="31"/>
        <v>788</v>
      </c>
      <c r="S16" s="6">
        <f t="shared" si="30"/>
        <v>2909</v>
      </c>
    </row>
    <row r="17" spans="1:19" s="16" customFormat="1" ht="12" x14ac:dyDescent="0.15">
      <c r="A17" s="1"/>
      <c r="B17" s="4">
        <v>13</v>
      </c>
      <c r="C17" s="5">
        <v>160000</v>
      </c>
      <c r="D17" s="138">
        <f>ROUNDDOWN(C17*D4/1000,0)</f>
        <v>12339</v>
      </c>
      <c r="E17" s="139"/>
      <c r="F17" s="5">
        <f t="shared" si="14"/>
        <v>12299</v>
      </c>
      <c r="G17" s="5">
        <f t="shared" si="15"/>
        <v>24557</v>
      </c>
      <c r="H17" s="5">
        <f t="shared" si="16"/>
        <v>36776</v>
      </c>
      <c r="I17" s="5">
        <f t="shared" si="17"/>
        <v>48955</v>
      </c>
      <c r="J17" s="5">
        <f t="shared" si="18"/>
        <v>61094</v>
      </c>
      <c r="K17" s="5">
        <f t="shared" si="19"/>
        <v>73193</v>
      </c>
      <c r="L17" s="5">
        <f t="shared" si="20"/>
        <v>85253</v>
      </c>
      <c r="M17" s="5">
        <f t="shared" si="21"/>
        <v>97274</v>
      </c>
      <c r="N17" s="5">
        <f t="shared" si="22"/>
        <v>109255</v>
      </c>
      <c r="O17" s="5">
        <f t="shared" si="23"/>
        <v>121197</v>
      </c>
      <c r="P17" s="5">
        <f t="shared" si="24"/>
        <v>133100</v>
      </c>
      <c r="Q17" s="5">
        <f t="shared" si="25"/>
        <v>144965</v>
      </c>
      <c r="R17" s="4">
        <f t="shared" si="31"/>
        <v>841</v>
      </c>
      <c r="S17" s="6">
        <f t="shared" si="30"/>
        <v>3103</v>
      </c>
    </row>
    <row r="18" spans="1:19" s="16" customFormat="1" ht="12" x14ac:dyDescent="0.15">
      <c r="A18" s="1"/>
      <c r="B18" s="4">
        <v>14</v>
      </c>
      <c r="C18" s="5">
        <v>170000</v>
      </c>
      <c r="D18" s="138">
        <f>ROUNDDOWN(C18*D4/1000,0)</f>
        <v>13110</v>
      </c>
      <c r="E18" s="139"/>
      <c r="F18" s="5">
        <f t="shared" si="14"/>
        <v>13067</v>
      </c>
      <c r="G18" s="5">
        <f t="shared" si="15"/>
        <v>26092</v>
      </c>
      <c r="H18" s="5">
        <f t="shared" si="16"/>
        <v>39074</v>
      </c>
      <c r="I18" s="5">
        <f t="shared" si="17"/>
        <v>52014</v>
      </c>
      <c r="J18" s="5">
        <f t="shared" si="18"/>
        <v>64911</v>
      </c>
      <c r="K18" s="5">
        <f t="shared" si="19"/>
        <v>77767</v>
      </c>
      <c r="L18" s="5">
        <f t="shared" si="20"/>
        <v>90580</v>
      </c>
      <c r="M18" s="5">
        <f t="shared" si="21"/>
        <v>103352</v>
      </c>
      <c r="N18" s="5">
        <f t="shared" si="22"/>
        <v>116082</v>
      </c>
      <c r="O18" s="5">
        <f t="shared" si="23"/>
        <v>128770</v>
      </c>
      <c r="P18" s="5">
        <f t="shared" si="24"/>
        <v>141417</v>
      </c>
      <c r="Q18" s="5">
        <f t="shared" si="25"/>
        <v>154023</v>
      </c>
      <c r="R18" s="4">
        <f t="shared" si="31"/>
        <v>893</v>
      </c>
      <c r="S18" s="6">
        <f t="shared" si="30"/>
        <v>3297</v>
      </c>
    </row>
    <row r="19" spans="1:19" s="16" customFormat="1" ht="12" x14ac:dyDescent="0.15">
      <c r="A19" s="1"/>
      <c r="B19" s="4">
        <v>15</v>
      </c>
      <c r="C19" s="5">
        <v>180000</v>
      </c>
      <c r="D19" s="138">
        <f>ROUNDDOWN(C19*D4/1000,0)</f>
        <v>13881</v>
      </c>
      <c r="E19" s="139"/>
      <c r="F19" s="5">
        <f t="shared" si="14"/>
        <v>13836</v>
      </c>
      <c r="G19" s="5">
        <f t="shared" si="15"/>
        <v>27626</v>
      </c>
      <c r="H19" s="5">
        <f t="shared" si="16"/>
        <v>41372</v>
      </c>
      <c r="I19" s="5">
        <f t="shared" si="17"/>
        <v>55073</v>
      </c>
      <c r="J19" s="5">
        <f t="shared" si="18"/>
        <v>68729</v>
      </c>
      <c r="K19" s="5">
        <f t="shared" si="19"/>
        <v>82340</v>
      </c>
      <c r="L19" s="5">
        <f t="shared" si="20"/>
        <v>95907</v>
      </c>
      <c r="M19" s="5">
        <f t="shared" si="21"/>
        <v>109430</v>
      </c>
      <c r="N19" s="5">
        <f t="shared" si="22"/>
        <v>122908</v>
      </c>
      <c r="O19" s="5">
        <f t="shared" si="23"/>
        <v>136343</v>
      </c>
      <c r="P19" s="5">
        <f t="shared" si="24"/>
        <v>149734</v>
      </c>
      <c r="Q19" s="5">
        <f t="shared" si="25"/>
        <v>163081</v>
      </c>
      <c r="R19" s="4">
        <f t="shared" si="31"/>
        <v>946</v>
      </c>
      <c r="S19" s="6">
        <f t="shared" si="30"/>
        <v>3491</v>
      </c>
    </row>
    <row r="20" spans="1:19" s="16" customFormat="1" ht="12" x14ac:dyDescent="0.15">
      <c r="A20" s="1"/>
      <c r="B20" s="4">
        <v>16</v>
      </c>
      <c r="C20" s="5">
        <v>190000</v>
      </c>
      <c r="D20" s="138">
        <f>ROUNDDOWN(C20*D4/1000,0)</f>
        <v>14652</v>
      </c>
      <c r="E20" s="139"/>
      <c r="F20" s="5">
        <f t="shared" si="14"/>
        <v>14604</v>
      </c>
      <c r="G20" s="5">
        <f t="shared" si="15"/>
        <v>29161</v>
      </c>
      <c r="H20" s="5">
        <f t="shared" si="16"/>
        <v>43670</v>
      </c>
      <c r="I20" s="5">
        <f t="shared" si="17"/>
        <v>58131</v>
      </c>
      <c r="J20" s="5">
        <f t="shared" si="18"/>
        <v>72546</v>
      </c>
      <c r="K20" s="5">
        <f t="shared" si="19"/>
        <v>86913</v>
      </c>
      <c r="L20" s="5">
        <f t="shared" si="20"/>
        <v>101234</v>
      </c>
      <c r="M20" s="5">
        <f t="shared" si="21"/>
        <v>115508</v>
      </c>
      <c r="N20" s="5">
        <f t="shared" si="22"/>
        <v>129735</v>
      </c>
      <c r="O20" s="5">
        <f t="shared" si="23"/>
        <v>143916</v>
      </c>
      <c r="P20" s="5">
        <f t="shared" si="24"/>
        <v>158051</v>
      </c>
      <c r="Q20" s="5">
        <f t="shared" si="25"/>
        <v>172139</v>
      </c>
      <c r="R20" s="4">
        <f t="shared" si="31"/>
        <v>999</v>
      </c>
      <c r="S20" s="6">
        <f t="shared" si="30"/>
        <v>3685</v>
      </c>
    </row>
    <row r="21" spans="1:19" s="16" customFormat="1" ht="12" x14ac:dyDescent="0.15">
      <c r="A21" s="1"/>
      <c r="B21" s="4">
        <v>17</v>
      </c>
      <c r="C21" s="5">
        <v>200000</v>
      </c>
      <c r="D21" s="138">
        <f>ROUNDDOWN(C21*D4/1000,0)</f>
        <v>15424</v>
      </c>
      <c r="E21" s="139"/>
      <c r="F21" s="5">
        <f t="shared" si="14"/>
        <v>15374</v>
      </c>
      <c r="G21" s="5">
        <f t="shared" si="15"/>
        <v>30697</v>
      </c>
      <c r="H21" s="5">
        <f t="shared" si="16"/>
        <v>45971</v>
      </c>
      <c r="I21" s="5">
        <f t="shared" si="17"/>
        <v>61194</v>
      </c>
      <c r="J21" s="5">
        <f t="shared" si="18"/>
        <v>76368</v>
      </c>
      <c r="K21" s="5">
        <f t="shared" si="19"/>
        <v>91493</v>
      </c>
      <c r="L21" s="5">
        <f t="shared" si="20"/>
        <v>106568</v>
      </c>
      <c r="M21" s="5">
        <f t="shared" si="21"/>
        <v>121594</v>
      </c>
      <c r="N21" s="5">
        <f t="shared" si="22"/>
        <v>136571</v>
      </c>
      <c r="O21" s="5">
        <f t="shared" si="23"/>
        <v>151499</v>
      </c>
      <c r="P21" s="5">
        <f t="shared" si="24"/>
        <v>166378</v>
      </c>
      <c r="Q21" s="5">
        <f t="shared" si="25"/>
        <v>181209</v>
      </c>
      <c r="R21" s="4">
        <f t="shared" si="31"/>
        <v>1051</v>
      </c>
      <c r="S21" s="6">
        <f t="shared" si="30"/>
        <v>3879</v>
      </c>
    </row>
    <row r="22" spans="1:19" s="16" customFormat="1" ht="12" x14ac:dyDescent="0.15">
      <c r="A22" s="1"/>
      <c r="B22" s="4">
        <v>18</v>
      </c>
      <c r="C22" s="5">
        <v>220000</v>
      </c>
      <c r="D22" s="138">
        <f>ROUNDDOWN(C22*D4/1000,0)</f>
        <v>16966</v>
      </c>
      <c r="E22" s="139"/>
      <c r="F22" s="5">
        <f t="shared" si="14"/>
        <v>16911</v>
      </c>
      <c r="G22" s="5">
        <f t="shared" si="15"/>
        <v>33766</v>
      </c>
      <c r="H22" s="5">
        <f t="shared" si="16"/>
        <v>50567</v>
      </c>
      <c r="I22" s="5">
        <f t="shared" si="17"/>
        <v>67312</v>
      </c>
      <c r="J22" s="5">
        <f t="shared" si="18"/>
        <v>84003</v>
      </c>
      <c r="K22" s="5">
        <f t="shared" si="19"/>
        <v>100640</v>
      </c>
      <c r="L22" s="5">
        <f t="shared" si="20"/>
        <v>117222</v>
      </c>
      <c r="M22" s="5">
        <f t="shared" si="21"/>
        <v>133750</v>
      </c>
      <c r="N22" s="5">
        <f t="shared" si="22"/>
        <v>150224</v>
      </c>
      <c r="O22" s="5">
        <f t="shared" si="23"/>
        <v>166645</v>
      </c>
      <c r="P22" s="5">
        <f t="shared" si="24"/>
        <v>183012</v>
      </c>
      <c r="Q22" s="5">
        <f t="shared" si="25"/>
        <v>199325</v>
      </c>
      <c r="R22" s="4">
        <f t="shared" si="31"/>
        <v>1156</v>
      </c>
      <c r="S22" s="6">
        <f t="shared" si="30"/>
        <v>4267</v>
      </c>
    </row>
    <row r="23" spans="1:19" s="16" customFormat="1" ht="12" x14ac:dyDescent="0.15">
      <c r="A23" s="1"/>
      <c r="B23" s="4">
        <v>19</v>
      </c>
      <c r="C23" s="5">
        <v>240000</v>
      </c>
      <c r="D23" s="138">
        <f>ROUNDDOWN(C23*D4/1000,0)</f>
        <v>18508</v>
      </c>
      <c r="E23" s="139"/>
      <c r="F23" s="5">
        <f t="shared" si="14"/>
        <v>18448</v>
      </c>
      <c r="G23" s="5">
        <f t="shared" si="15"/>
        <v>36835</v>
      </c>
      <c r="H23" s="5">
        <f t="shared" si="16"/>
        <v>55162</v>
      </c>
      <c r="I23" s="5">
        <f t="shared" si="17"/>
        <v>73430</v>
      </c>
      <c r="J23" s="5">
        <f t="shared" si="18"/>
        <v>91638</v>
      </c>
      <c r="K23" s="5">
        <f t="shared" si="19"/>
        <v>109787</v>
      </c>
      <c r="L23" s="5">
        <f t="shared" si="20"/>
        <v>127876</v>
      </c>
      <c r="M23" s="5">
        <f t="shared" si="21"/>
        <v>145906</v>
      </c>
      <c r="N23" s="5">
        <f t="shared" si="22"/>
        <v>163878</v>
      </c>
      <c r="O23" s="5">
        <f t="shared" si="23"/>
        <v>181791</v>
      </c>
      <c r="P23" s="5">
        <f t="shared" si="24"/>
        <v>199645</v>
      </c>
      <c r="Q23" s="5">
        <f t="shared" si="25"/>
        <v>217441</v>
      </c>
      <c r="R23" s="4">
        <f t="shared" si="31"/>
        <v>1261</v>
      </c>
      <c r="S23" s="6">
        <f t="shared" si="30"/>
        <v>4655</v>
      </c>
    </row>
    <row r="24" spans="1:19" s="16" customFormat="1" ht="12" x14ac:dyDescent="0.15">
      <c r="A24" s="1"/>
      <c r="B24" s="4">
        <v>20</v>
      </c>
      <c r="C24" s="5">
        <v>260000</v>
      </c>
      <c r="D24" s="138">
        <f>ROUNDDOWN(C24*D4/1000,0)</f>
        <v>20051</v>
      </c>
      <c r="E24" s="139"/>
      <c r="F24" s="5">
        <f t="shared" si="14"/>
        <v>19986</v>
      </c>
      <c r="G24" s="5">
        <f t="shared" si="15"/>
        <v>39906</v>
      </c>
      <c r="H24" s="5">
        <f t="shared" si="16"/>
        <v>59761</v>
      </c>
      <c r="I24" s="5">
        <f t="shared" si="17"/>
        <v>79552</v>
      </c>
      <c r="J24" s="5">
        <f t="shared" si="18"/>
        <v>99278</v>
      </c>
      <c r="K24" s="5">
        <f t="shared" si="19"/>
        <v>118939</v>
      </c>
      <c r="L24" s="5">
        <f t="shared" si="20"/>
        <v>138537</v>
      </c>
      <c r="M24" s="5">
        <f t="shared" si="21"/>
        <v>158070</v>
      </c>
      <c r="N24" s="5">
        <f t="shared" si="22"/>
        <v>177540</v>
      </c>
      <c r="O24" s="5">
        <f t="shared" si="23"/>
        <v>196946</v>
      </c>
      <c r="P24" s="5">
        <f t="shared" si="24"/>
        <v>216289</v>
      </c>
      <c r="Q24" s="5">
        <f t="shared" si="25"/>
        <v>235569</v>
      </c>
      <c r="R24" s="4">
        <f t="shared" si="31"/>
        <v>1367</v>
      </c>
      <c r="S24" s="6">
        <f t="shared" si="30"/>
        <v>5043</v>
      </c>
    </row>
    <row r="25" spans="1:19" s="16" customFormat="1" ht="12" x14ac:dyDescent="0.15">
      <c r="A25" s="1"/>
      <c r="B25" s="4">
        <v>21</v>
      </c>
      <c r="C25" s="5">
        <v>280000</v>
      </c>
      <c r="D25" s="138">
        <f>ROUNDDOWN(C25*D4/1000,0)</f>
        <v>21593</v>
      </c>
      <c r="E25" s="139"/>
      <c r="F25" s="5">
        <f t="shared" si="14"/>
        <v>21523</v>
      </c>
      <c r="G25" s="5">
        <f t="shared" si="15"/>
        <v>42975</v>
      </c>
      <c r="H25" s="5">
        <f t="shared" si="16"/>
        <v>64357</v>
      </c>
      <c r="I25" s="5">
        <f t="shared" si="17"/>
        <v>85670</v>
      </c>
      <c r="J25" s="5">
        <f t="shared" si="18"/>
        <v>106913</v>
      </c>
      <c r="K25" s="5">
        <f t="shared" si="19"/>
        <v>128086</v>
      </c>
      <c r="L25" s="5">
        <f t="shared" si="20"/>
        <v>149191</v>
      </c>
      <c r="M25" s="5">
        <f t="shared" si="21"/>
        <v>170227</v>
      </c>
      <c r="N25" s="5">
        <f t="shared" si="22"/>
        <v>191194</v>
      </c>
      <c r="O25" s="5">
        <f t="shared" si="23"/>
        <v>212092</v>
      </c>
      <c r="P25" s="5">
        <f t="shared" si="24"/>
        <v>232923</v>
      </c>
      <c r="Q25" s="5">
        <f t="shared" si="25"/>
        <v>253685</v>
      </c>
      <c r="R25" s="4">
        <f t="shared" si="31"/>
        <v>1472</v>
      </c>
      <c r="S25" s="6">
        <f t="shared" si="30"/>
        <v>5431</v>
      </c>
    </row>
    <row r="26" spans="1:19" s="16" customFormat="1" ht="12" x14ac:dyDescent="0.15">
      <c r="A26" s="1"/>
      <c r="B26" s="4">
        <v>22</v>
      </c>
      <c r="C26" s="5">
        <v>300000</v>
      </c>
      <c r="D26" s="138">
        <f>ROUNDDOWN(C26*D4/1000,0)</f>
        <v>23136</v>
      </c>
      <c r="E26" s="139"/>
      <c r="F26" s="5">
        <f t="shared" si="14"/>
        <v>23061</v>
      </c>
      <c r="G26" s="5">
        <f t="shared" si="15"/>
        <v>46046</v>
      </c>
      <c r="H26" s="5">
        <f t="shared" si="16"/>
        <v>68956</v>
      </c>
      <c r="I26" s="5">
        <f t="shared" si="17"/>
        <v>91792</v>
      </c>
      <c r="J26" s="5">
        <f t="shared" si="18"/>
        <v>114553</v>
      </c>
      <c r="K26" s="5">
        <f t="shared" si="19"/>
        <v>137239</v>
      </c>
      <c r="L26" s="5">
        <f t="shared" si="20"/>
        <v>159852</v>
      </c>
      <c r="M26" s="5">
        <f t="shared" si="21"/>
        <v>182391</v>
      </c>
      <c r="N26" s="5">
        <f t="shared" si="22"/>
        <v>204856</v>
      </c>
      <c r="O26" s="5">
        <f t="shared" si="23"/>
        <v>227248</v>
      </c>
      <c r="P26" s="5">
        <f t="shared" si="24"/>
        <v>249567</v>
      </c>
      <c r="Q26" s="5">
        <f t="shared" si="25"/>
        <v>271813</v>
      </c>
      <c r="R26" s="4">
        <f t="shared" si="31"/>
        <v>1577</v>
      </c>
      <c r="S26" s="6">
        <f t="shared" si="30"/>
        <v>5819</v>
      </c>
    </row>
    <row r="27" spans="1:19" s="16" customFormat="1" ht="12" x14ac:dyDescent="0.15">
      <c r="A27" s="1"/>
      <c r="B27" s="4">
        <v>23</v>
      </c>
      <c r="C27" s="5">
        <v>320000</v>
      </c>
      <c r="D27" s="138">
        <f>ROUNDDOWN(C27*D4/1000,0)</f>
        <v>24678</v>
      </c>
      <c r="E27" s="139"/>
      <c r="F27" s="5">
        <f t="shared" si="14"/>
        <v>24597</v>
      </c>
      <c r="G27" s="5">
        <f t="shared" si="15"/>
        <v>49115</v>
      </c>
      <c r="H27" s="5">
        <f t="shared" si="16"/>
        <v>73552</v>
      </c>
      <c r="I27" s="5">
        <f t="shared" si="17"/>
        <v>97909</v>
      </c>
      <c r="J27" s="5">
        <f t="shared" si="18"/>
        <v>122187</v>
      </c>
      <c r="K27" s="5">
        <f t="shared" si="19"/>
        <v>146386</v>
      </c>
      <c r="L27" s="5">
        <f t="shared" si="20"/>
        <v>170506</v>
      </c>
      <c r="M27" s="5">
        <f t="shared" si="21"/>
        <v>194547</v>
      </c>
      <c r="N27" s="5">
        <f t="shared" si="22"/>
        <v>218510</v>
      </c>
      <c r="O27" s="5">
        <f t="shared" si="23"/>
        <v>242394</v>
      </c>
      <c r="P27" s="5">
        <f t="shared" si="24"/>
        <v>266201</v>
      </c>
      <c r="Q27" s="5">
        <f t="shared" si="25"/>
        <v>289930</v>
      </c>
      <c r="R27" s="4">
        <f t="shared" si="31"/>
        <v>1682</v>
      </c>
      <c r="S27" s="6">
        <f t="shared" si="30"/>
        <v>6206</v>
      </c>
    </row>
    <row r="28" spans="1:19" s="16" customFormat="1" ht="12" x14ac:dyDescent="0.15">
      <c r="A28" s="1"/>
      <c r="B28" s="4">
        <v>24</v>
      </c>
      <c r="C28" s="5">
        <v>340000</v>
      </c>
      <c r="D28" s="138">
        <f>ROUNDDOWN(C28*D4/1000,0)</f>
        <v>26220</v>
      </c>
      <c r="E28" s="139"/>
      <c r="F28" s="5">
        <f t="shared" si="14"/>
        <v>26134</v>
      </c>
      <c r="G28" s="5">
        <f t="shared" si="15"/>
        <v>52184</v>
      </c>
      <c r="H28" s="5">
        <f t="shared" si="16"/>
        <v>78148</v>
      </c>
      <c r="I28" s="5">
        <f t="shared" si="17"/>
        <v>104027</v>
      </c>
      <c r="J28" s="5">
        <f t="shared" si="18"/>
        <v>129822</v>
      </c>
      <c r="K28" s="5">
        <f t="shared" si="19"/>
        <v>155533</v>
      </c>
      <c r="L28" s="5">
        <f t="shared" si="20"/>
        <v>181160</v>
      </c>
      <c r="M28" s="5">
        <f t="shared" si="21"/>
        <v>206703</v>
      </c>
      <c r="N28" s="5">
        <f t="shared" si="22"/>
        <v>232163</v>
      </c>
      <c r="O28" s="5">
        <f t="shared" si="23"/>
        <v>257540</v>
      </c>
      <c r="P28" s="5">
        <f t="shared" si="24"/>
        <v>282834</v>
      </c>
      <c r="Q28" s="5">
        <f t="shared" si="25"/>
        <v>308046</v>
      </c>
      <c r="R28" s="4">
        <f t="shared" si="31"/>
        <v>1787</v>
      </c>
      <c r="S28" s="6">
        <f t="shared" si="30"/>
        <v>6594</v>
      </c>
    </row>
    <row r="29" spans="1:19" s="16" customFormat="1" ht="12" x14ac:dyDescent="0.15">
      <c r="A29" s="1"/>
      <c r="B29" s="4">
        <v>25</v>
      </c>
      <c r="C29" s="5">
        <v>360000</v>
      </c>
      <c r="D29" s="138">
        <f>ROUNDDOWN(C29*D4/1000,0)</f>
        <v>27763</v>
      </c>
      <c r="E29" s="139"/>
      <c r="F29" s="5">
        <f t="shared" si="14"/>
        <v>27672</v>
      </c>
      <c r="G29" s="5">
        <f t="shared" si="15"/>
        <v>55255</v>
      </c>
      <c r="H29" s="5">
        <f t="shared" si="16"/>
        <v>82747</v>
      </c>
      <c r="I29" s="5">
        <f t="shared" si="17"/>
        <v>110149</v>
      </c>
      <c r="J29" s="5">
        <f t="shared" si="18"/>
        <v>137462</v>
      </c>
      <c r="K29" s="5">
        <f t="shared" si="19"/>
        <v>164686</v>
      </c>
      <c r="L29" s="5">
        <f t="shared" si="20"/>
        <v>191821</v>
      </c>
      <c r="M29" s="5">
        <f t="shared" si="21"/>
        <v>218867</v>
      </c>
      <c r="N29" s="5">
        <f t="shared" si="22"/>
        <v>245826</v>
      </c>
      <c r="O29" s="5">
        <f t="shared" si="23"/>
        <v>272696</v>
      </c>
      <c r="P29" s="5">
        <f t="shared" si="24"/>
        <v>299478</v>
      </c>
      <c r="Q29" s="5">
        <f t="shared" si="25"/>
        <v>326174</v>
      </c>
      <c r="R29" s="4">
        <f t="shared" si="31"/>
        <v>1892</v>
      </c>
      <c r="S29" s="6">
        <f t="shared" si="30"/>
        <v>6982</v>
      </c>
    </row>
    <row r="30" spans="1:19" s="16" customFormat="1" ht="12" x14ac:dyDescent="0.15">
      <c r="A30" s="1"/>
      <c r="B30" s="4">
        <v>26</v>
      </c>
      <c r="C30" s="5">
        <v>380000</v>
      </c>
      <c r="D30" s="138">
        <f>ROUNDDOWN(C30*D4/1000,0)</f>
        <v>29305</v>
      </c>
      <c r="E30" s="139"/>
      <c r="F30" s="5">
        <f t="shared" si="14"/>
        <v>29209</v>
      </c>
      <c r="G30" s="5">
        <f t="shared" si="15"/>
        <v>58323</v>
      </c>
      <c r="H30" s="5">
        <f t="shared" si="16"/>
        <v>87342</v>
      </c>
      <c r="I30" s="5">
        <f t="shared" si="17"/>
        <v>116267</v>
      </c>
      <c r="J30" s="5">
        <f t="shared" si="18"/>
        <v>145097</v>
      </c>
      <c r="K30" s="5">
        <f t="shared" si="19"/>
        <v>173833</v>
      </c>
      <c r="L30" s="5">
        <f t="shared" si="20"/>
        <v>202475</v>
      </c>
      <c r="M30" s="5">
        <f t="shared" si="21"/>
        <v>231024</v>
      </c>
      <c r="N30" s="5">
        <f t="shared" si="22"/>
        <v>259479</v>
      </c>
      <c r="O30" s="5">
        <f t="shared" si="23"/>
        <v>287842</v>
      </c>
      <c r="P30" s="5">
        <f t="shared" si="24"/>
        <v>316112</v>
      </c>
      <c r="Q30" s="5">
        <f t="shared" si="25"/>
        <v>344290</v>
      </c>
      <c r="R30" s="4">
        <f t="shared" si="31"/>
        <v>1997</v>
      </c>
      <c r="S30" s="6">
        <f t="shared" si="30"/>
        <v>7370</v>
      </c>
    </row>
    <row r="31" spans="1:19" s="16" customFormat="1" ht="12" x14ac:dyDescent="0.15">
      <c r="A31" s="1"/>
      <c r="B31" s="4">
        <v>27</v>
      </c>
      <c r="C31" s="5">
        <v>410000</v>
      </c>
      <c r="D31" s="138">
        <f>ROUNDDOWN(C31*D4/1000,0)</f>
        <v>31619</v>
      </c>
      <c r="E31" s="139"/>
      <c r="F31" s="5">
        <f t="shared" si="14"/>
        <v>31516</v>
      </c>
      <c r="G31" s="5">
        <f t="shared" si="15"/>
        <v>62929</v>
      </c>
      <c r="H31" s="5">
        <f t="shared" si="16"/>
        <v>94239</v>
      </c>
      <c r="I31" s="5">
        <f t="shared" si="17"/>
        <v>125448</v>
      </c>
      <c r="J31" s="5">
        <f t="shared" si="18"/>
        <v>156554</v>
      </c>
      <c r="K31" s="5">
        <f t="shared" si="19"/>
        <v>187559</v>
      </c>
      <c r="L31" s="5">
        <f t="shared" si="20"/>
        <v>218463</v>
      </c>
      <c r="M31" s="5">
        <f t="shared" si="21"/>
        <v>249266</v>
      </c>
      <c r="N31" s="5">
        <f t="shared" si="22"/>
        <v>279968</v>
      </c>
      <c r="O31" s="5">
        <f t="shared" si="23"/>
        <v>310571</v>
      </c>
      <c r="P31" s="5">
        <f t="shared" si="24"/>
        <v>341073</v>
      </c>
      <c r="Q31" s="5">
        <f t="shared" si="25"/>
        <v>371476</v>
      </c>
      <c r="R31" s="4">
        <f t="shared" si="31"/>
        <v>2155</v>
      </c>
      <c r="S31" s="6">
        <f t="shared" si="30"/>
        <v>7952</v>
      </c>
    </row>
    <row r="32" spans="1:19" s="16" customFormat="1" ht="12" x14ac:dyDescent="0.15">
      <c r="A32" s="1"/>
      <c r="B32" s="4">
        <v>28</v>
      </c>
      <c r="C32" s="5">
        <v>440000</v>
      </c>
      <c r="D32" s="138">
        <f>ROUNDDOWN(C32*D4/1000,0)</f>
        <v>33932</v>
      </c>
      <c r="E32" s="139"/>
      <c r="F32" s="5">
        <f t="shared" si="14"/>
        <v>33821</v>
      </c>
      <c r="G32" s="5">
        <f t="shared" si="15"/>
        <v>67532</v>
      </c>
      <c r="H32" s="5">
        <f t="shared" si="16"/>
        <v>101133</v>
      </c>
      <c r="I32" s="5">
        <f t="shared" si="17"/>
        <v>134624</v>
      </c>
      <c r="J32" s="5">
        <f t="shared" si="18"/>
        <v>168006</v>
      </c>
      <c r="K32" s="5">
        <f t="shared" si="19"/>
        <v>201279</v>
      </c>
      <c r="L32" s="5">
        <f t="shared" si="20"/>
        <v>234444</v>
      </c>
      <c r="M32" s="5">
        <f t="shared" si="21"/>
        <v>267500</v>
      </c>
      <c r="N32" s="5">
        <f t="shared" si="22"/>
        <v>300449</v>
      </c>
      <c r="O32" s="5">
        <f t="shared" si="23"/>
        <v>333290</v>
      </c>
      <c r="P32" s="5">
        <f t="shared" si="24"/>
        <v>366023</v>
      </c>
      <c r="Q32" s="5">
        <f t="shared" si="25"/>
        <v>398650</v>
      </c>
      <c r="R32" s="4">
        <f t="shared" ref="R32:R34" si="32">D32*6-K32</f>
        <v>2313</v>
      </c>
      <c r="S32" s="6">
        <f t="shared" ref="S32:S34" si="33">D32*12-Q32</f>
        <v>8534</v>
      </c>
    </row>
    <row r="33" spans="1:19" s="16" customFormat="1" ht="12" x14ac:dyDescent="0.15">
      <c r="A33" s="1"/>
      <c r="B33" s="4">
        <v>29</v>
      </c>
      <c r="C33" s="5">
        <v>470000</v>
      </c>
      <c r="D33" s="138">
        <f>ROUNDDOWN(C33*D4/1000,0)</f>
        <v>36246</v>
      </c>
      <c r="E33" s="139"/>
      <c r="F33" s="5">
        <f t="shared" si="14"/>
        <v>36128</v>
      </c>
      <c r="G33" s="5">
        <f t="shared" si="15"/>
        <v>72138</v>
      </c>
      <c r="H33" s="5">
        <f t="shared" si="16"/>
        <v>108030</v>
      </c>
      <c r="I33" s="5">
        <f t="shared" si="17"/>
        <v>143805</v>
      </c>
      <c r="J33" s="5">
        <f t="shared" si="18"/>
        <v>179464</v>
      </c>
      <c r="K33" s="5">
        <f t="shared" si="19"/>
        <v>215006</v>
      </c>
      <c r="L33" s="5">
        <f t="shared" si="20"/>
        <v>250432</v>
      </c>
      <c r="M33" s="5">
        <f t="shared" si="21"/>
        <v>285742</v>
      </c>
      <c r="N33" s="5">
        <f t="shared" si="22"/>
        <v>320938</v>
      </c>
      <c r="O33" s="5">
        <f t="shared" si="23"/>
        <v>356018</v>
      </c>
      <c r="P33" s="5">
        <f t="shared" si="24"/>
        <v>390984</v>
      </c>
      <c r="Q33" s="5">
        <f t="shared" si="25"/>
        <v>425836</v>
      </c>
      <c r="R33" s="4">
        <f t="shared" si="32"/>
        <v>2470</v>
      </c>
      <c r="S33" s="6">
        <f t="shared" si="33"/>
        <v>9116</v>
      </c>
    </row>
    <row r="34" spans="1:19" s="16" customFormat="1" x14ac:dyDescent="0.15">
      <c r="A34" s="1"/>
      <c r="B34" s="46"/>
      <c r="C34" s="5">
        <f>H1</f>
        <v>500000</v>
      </c>
      <c r="D34" s="140">
        <f>ROUNDDOWN(C34*D4/1000,0)</f>
        <v>38560</v>
      </c>
      <c r="E34" s="147"/>
      <c r="F34" s="5">
        <f>ROUND(D34*$F$4,0)</f>
        <v>38434</v>
      </c>
      <c r="G34" s="5">
        <f t="shared" si="15"/>
        <v>76743</v>
      </c>
      <c r="H34" s="5">
        <f t="shared" si="16"/>
        <v>114927</v>
      </c>
      <c r="I34" s="5">
        <f t="shared" si="17"/>
        <v>152986</v>
      </c>
      <c r="J34" s="5">
        <f t="shared" si="18"/>
        <v>190921</v>
      </c>
      <c r="K34" s="5">
        <f t="shared" si="19"/>
        <v>228732</v>
      </c>
      <c r="L34" s="5">
        <f t="shared" si="20"/>
        <v>266420</v>
      </c>
      <c r="M34" s="5">
        <f t="shared" si="21"/>
        <v>303985</v>
      </c>
      <c r="N34" s="5">
        <f t="shared" si="22"/>
        <v>341427</v>
      </c>
      <c r="O34" s="5">
        <f t="shared" si="23"/>
        <v>378747</v>
      </c>
      <c r="P34" s="5">
        <f t="shared" si="24"/>
        <v>415945</v>
      </c>
      <c r="Q34" s="5">
        <f>ROUND(D34*$Q$4,0)</f>
        <v>453022</v>
      </c>
      <c r="R34" s="4">
        <f t="shared" si="32"/>
        <v>2628</v>
      </c>
      <c r="S34" s="6">
        <f t="shared" si="33"/>
        <v>9698</v>
      </c>
    </row>
    <row r="35" spans="1:19" s="16" customFormat="1" ht="11.25" x14ac:dyDescent="0.15">
      <c r="B35" s="16" t="s">
        <v>13</v>
      </c>
    </row>
    <row r="36" spans="1:19" s="16" customFormat="1" ht="11.25" x14ac:dyDescent="0.15">
      <c r="B36" s="16" t="s">
        <v>11</v>
      </c>
    </row>
    <row r="37" spans="1:19" s="16" customFormat="1" ht="11.25" x14ac:dyDescent="0.15">
      <c r="B37" s="16" t="s">
        <v>10</v>
      </c>
    </row>
    <row r="38" spans="1:19" s="16" customFormat="1" ht="11.25" x14ac:dyDescent="0.15"/>
    <row r="39" spans="1:19" s="16" customFormat="1" ht="11.25" x14ac:dyDescent="0.15">
      <c r="A39" s="15"/>
      <c r="B39" s="16" t="s">
        <v>6</v>
      </c>
      <c r="H39" s="2"/>
    </row>
    <row r="40" spans="1:19" s="16" customFormat="1" ht="11.25" x14ac:dyDescent="0.15">
      <c r="A40" s="142"/>
      <c r="B40" s="17" t="s">
        <v>0</v>
      </c>
      <c r="C40" s="18" t="s">
        <v>0</v>
      </c>
      <c r="D40" s="143" t="s">
        <v>18</v>
      </c>
      <c r="E40" s="143"/>
      <c r="F40" s="144" t="s">
        <v>4</v>
      </c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6"/>
    </row>
    <row r="41" spans="1:19" s="16" customFormat="1" ht="11.25" x14ac:dyDescent="0.15">
      <c r="A41" s="142"/>
      <c r="B41" s="19" t="s">
        <v>1</v>
      </c>
      <c r="C41" s="20" t="s">
        <v>3</v>
      </c>
      <c r="D41" s="21"/>
      <c r="E41" s="24"/>
      <c r="F41" s="4">
        <v>1</v>
      </c>
      <c r="G41" s="4">
        <v>2</v>
      </c>
      <c r="H41" s="4">
        <v>3</v>
      </c>
      <c r="I41" s="4">
        <v>4</v>
      </c>
      <c r="J41" s="4">
        <v>5</v>
      </c>
      <c r="K41" s="4">
        <v>6</v>
      </c>
      <c r="L41" s="4">
        <v>7</v>
      </c>
      <c r="M41" s="4">
        <v>8</v>
      </c>
      <c r="N41" s="4">
        <v>9</v>
      </c>
      <c r="O41" s="4">
        <v>10</v>
      </c>
      <c r="P41" s="4">
        <v>11</v>
      </c>
      <c r="Q41" s="4">
        <v>12</v>
      </c>
      <c r="R41" s="4" t="s">
        <v>7</v>
      </c>
      <c r="S41" s="4" t="s">
        <v>8</v>
      </c>
    </row>
    <row r="42" spans="1:19" s="16" customFormat="1" ht="11.25" x14ac:dyDescent="0.15">
      <c r="B42" s="4"/>
      <c r="C42" s="4"/>
      <c r="D42" s="67" t="s">
        <v>54</v>
      </c>
      <c r="E42" s="22" t="s">
        <v>16</v>
      </c>
      <c r="F42" s="41">
        <v>0.99673699999999998</v>
      </c>
      <c r="G42" s="41">
        <v>1.990221</v>
      </c>
      <c r="H42" s="41">
        <v>2.980464</v>
      </c>
      <c r="I42" s="41">
        <v>3.967476</v>
      </c>
      <c r="J42" s="41">
        <v>4.9512669999999996</v>
      </c>
      <c r="K42" s="41">
        <v>5.9318470000000003</v>
      </c>
      <c r="L42" s="41">
        <v>6.9092279999999997</v>
      </c>
      <c r="M42" s="41">
        <v>7.8834200000000001</v>
      </c>
      <c r="N42" s="41">
        <v>8.8544330000000002</v>
      </c>
      <c r="O42" s="41">
        <v>9.8222769999999997</v>
      </c>
      <c r="P42" s="41">
        <v>10.786963999999999</v>
      </c>
      <c r="Q42" s="41">
        <v>11.748502</v>
      </c>
      <c r="R42" s="21" t="s">
        <v>19</v>
      </c>
      <c r="S42" s="22"/>
    </row>
    <row r="43" spans="1:19" s="16" customFormat="1" x14ac:dyDescent="0.15">
      <c r="B43" s="4">
        <v>1</v>
      </c>
      <c r="C43" s="23">
        <v>58000</v>
      </c>
      <c r="D43" s="140">
        <f>ROUNDDOWN(C43*D42/1000,0)</f>
        <v>998</v>
      </c>
      <c r="E43" s="147"/>
      <c r="F43" s="5">
        <f>ROUND(D43*$F$42,0)</f>
        <v>995</v>
      </c>
      <c r="G43" s="5">
        <f>ROUND(D43*$G$42,0)</f>
        <v>1986</v>
      </c>
      <c r="H43" s="5">
        <f>ROUND(D43*$H$42,0)</f>
        <v>2975</v>
      </c>
      <c r="I43" s="5">
        <f>ROUND(D43*$I$42,0)</f>
        <v>3960</v>
      </c>
      <c r="J43" s="5">
        <f>ROUND(D43*$J$42,0)</f>
        <v>4941</v>
      </c>
      <c r="K43" s="5">
        <f>ROUND(D43*$K$42,0)</f>
        <v>5920</v>
      </c>
      <c r="L43" s="5">
        <f>ROUND(D43*$L$42,0)</f>
        <v>6895</v>
      </c>
      <c r="M43" s="5">
        <f>ROUND(D43*$M$42,0)</f>
        <v>7868</v>
      </c>
      <c r="N43" s="5">
        <f>ROUND(D43*$N$42,0)</f>
        <v>8837</v>
      </c>
      <c r="O43" s="5">
        <f>ROUND(D43*$O$42,0)</f>
        <v>9803</v>
      </c>
      <c r="P43" s="5">
        <f>ROUND(D43*$P$42,0)</f>
        <v>10765</v>
      </c>
      <c r="Q43" s="5">
        <f>ROUND(D43*$Q$42,0)</f>
        <v>11725</v>
      </c>
      <c r="R43" s="4">
        <f t="shared" ref="R43:R46" si="34">D43*6-K43</f>
        <v>68</v>
      </c>
      <c r="S43" s="6">
        <f t="shared" ref="S43:S46" si="35">D43*12-Q43</f>
        <v>251</v>
      </c>
    </row>
    <row r="44" spans="1:19" s="16" customFormat="1" ht="12" x14ac:dyDescent="0.15">
      <c r="B44" s="4">
        <v>2</v>
      </c>
      <c r="C44" s="23">
        <v>68000</v>
      </c>
      <c r="D44" s="138">
        <f>ROUNDDOWN(C44*D42/1000,0)</f>
        <v>1170</v>
      </c>
      <c r="E44" s="139"/>
      <c r="F44" s="5">
        <f t="shared" ref="F44:F72" si="36">ROUND(D44*$F$42,0)</f>
        <v>1166</v>
      </c>
      <c r="G44" s="5">
        <f t="shared" ref="G44:G72" si="37">ROUND(D44*$G$42,0)</f>
        <v>2329</v>
      </c>
      <c r="H44" s="5">
        <f t="shared" ref="H44:H72" si="38">ROUND(D44*$H$42,0)</f>
        <v>3487</v>
      </c>
      <c r="I44" s="5">
        <f t="shared" ref="I44:I72" si="39">ROUND(D44*$I$42,0)</f>
        <v>4642</v>
      </c>
      <c r="J44" s="5">
        <f t="shared" ref="J44:J72" si="40">ROUND(D44*$J$42,0)</f>
        <v>5793</v>
      </c>
      <c r="K44" s="5">
        <f t="shared" ref="K44:K72" si="41">ROUND(D44*$K$42,0)</f>
        <v>6940</v>
      </c>
      <c r="L44" s="5">
        <f t="shared" ref="L44:L71" si="42">ROUND(D44*$L$42,0)</f>
        <v>8084</v>
      </c>
      <c r="M44" s="5">
        <f t="shared" ref="M44:M72" si="43">ROUND(D44*$M$42,0)</f>
        <v>9224</v>
      </c>
      <c r="N44" s="5">
        <f t="shared" ref="N44:N72" si="44">ROUND(D44*$N$42,0)</f>
        <v>10360</v>
      </c>
      <c r="O44" s="5">
        <f t="shared" ref="O44:O72" si="45">ROUND(D44*$O$42,0)</f>
        <v>11492</v>
      </c>
      <c r="P44" s="5">
        <f t="shared" ref="P44:P72" si="46">ROUND(D44*$P$42,0)</f>
        <v>12621</v>
      </c>
      <c r="Q44" s="5">
        <f t="shared" ref="Q44:Q71" si="47">ROUND(D44*$Q$42,0)</f>
        <v>13746</v>
      </c>
      <c r="R44" s="4">
        <f t="shared" si="34"/>
        <v>80</v>
      </c>
      <c r="S44" s="6">
        <f t="shared" si="35"/>
        <v>294</v>
      </c>
    </row>
    <row r="45" spans="1:19" s="16" customFormat="1" ht="12" x14ac:dyDescent="0.15">
      <c r="B45" s="4">
        <v>3</v>
      </c>
      <c r="C45" s="23">
        <v>78000</v>
      </c>
      <c r="D45" s="138">
        <f>ROUNDDOWN(C45*D42/1000,0)</f>
        <v>1343</v>
      </c>
      <c r="E45" s="139"/>
      <c r="F45" s="5">
        <f t="shared" si="36"/>
        <v>1339</v>
      </c>
      <c r="G45" s="5">
        <f t="shared" si="37"/>
        <v>2673</v>
      </c>
      <c r="H45" s="5">
        <f t="shared" si="38"/>
        <v>4003</v>
      </c>
      <c r="I45" s="5">
        <f t="shared" si="39"/>
        <v>5328</v>
      </c>
      <c r="J45" s="5">
        <f t="shared" si="40"/>
        <v>6650</v>
      </c>
      <c r="K45" s="5">
        <f t="shared" si="41"/>
        <v>7966</v>
      </c>
      <c r="L45" s="5">
        <f t="shared" si="42"/>
        <v>9279</v>
      </c>
      <c r="M45" s="5">
        <f t="shared" si="43"/>
        <v>10587</v>
      </c>
      <c r="N45" s="5">
        <f t="shared" si="44"/>
        <v>11892</v>
      </c>
      <c r="O45" s="5">
        <f t="shared" si="45"/>
        <v>13191</v>
      </c>
      <c r="P45" s="5">
        <f t="shared" si="46"/>
        <v>14487</v>
      </c>
      <c r="Q45" s="5">
        <f t="shared" si="47"/>
        <v>15778</v>
      </c>
      <c r="R45" s="4">
        <f t="shared" si="34"/>
        <v>92</v>
      </c>
      <c r="S45" s="6">
        <f t="shared" si="35"/>
        <v>338</v>
      </c>
    </row>
    <row r="46" spans="1:19" s="16" customFormat="1" ht="12" x14ac:dyDescent="0.15">
      <c r="B46" s="4">
        <v>4</v>
      </c>
      <c r="C46" s="23">
        <v>88000</v>
      </c>
      <c r="D46" s="138">
        <f>ROUNDDOWN(C46*D42/1000,0)</f>
        <v>1515</v>
      </c>
      <c r="E46" s="139"/>
      <c r="F46" s="5">
        <f t="shared" si="36"/>
        <v>1510</v>
      </c>
      <c r="G46" s="5">
        <f t="shared" si="37"/>
        <v>3015</v>
      </c>
      <c r="H46" s="5">
        <f t="shared" si="38"/>
        <v>4515</v>
      </c>
      <c r="I46" s="5">
        <f t="shared" si="39"/>
        <v>6011</v>
      </c>
      <c r="J46" s="5">
        <f t="shared" si="40"/>
        <v>7501</v>
      </c>
      <c r="K46" s="5">
        <f t="shared" si="41"/>
        <v>8987</v>
      </c>
      <c r="L46" s="5">
        <f t="shared" si="42"/>
        <v>10467</v>
      </c>
      <c r="M46" s="5">
        <f t="shared" si="43"/>
        <v>11943</v>
      </c>
      <c r="N46" s="5">
        <f t="shared" si="44"/>
        <v>13414</v>
      </c>
      <c r="O46" s="5">
        <f t="shared" si="45"/>
        <v>14881</v>
      </c>
      <c r="P46" s="5">
        <f t="shared" si="46"/>
        <v>16342</v>
      </c>
      <c r="Q46" s="5">
        <f t="shared" si="47"/>
        <v>17799</v>
      </c>
      <c r="R46" s="4">
        <f t="shared" si="34"/>
        <v>103</v>
      </c>
      <c r="S46" s="6">
        <f t="shared" si="35"/>
        <v>381</v>
      </c>
    </row>
    <row r="47" spans="1:19" s="16" customFormat="1" ht="12" x14ac:dyDescent="0.15">
      <c r="A47" s="1"/>
      <c r="B47" s="4">
        <v>5</v>
      </c>
      <c r="C47" s="23">
        <v>98000</v>
      </c>
      <c r="D47" s="140">
        <f>ROUNDDOWN(C47*D42/1000,0)</f>
        <v>1687</v>
      </c>
      <c r="E47" s="141"/>
      <c r="F47" s="5">
        <f t="shared" si="36"/>
        <v>1681</v>
      </c>
      <c r="G47" s="5">
        <f t="shared" si="37"/>
        <v>3358</v>
      </c>
      <c r="H47" s="5">
        <f t="shared" si="38"/>
        <v>5028</v>
      </c>
      <c r="I47" s="5">
        <f t="shared" si="39"/>
        <v>6693</v>
      </c>
      <c r="J47" s="5">
        <f t="shared" si="40"/>
        <v>8353</v>
      </c>
      <c r="K47" s="5">
        <f t="shared" si="41"/>
        <v>10007</v>
      </c>
      <c r="L47" s="5">
        <f t="shared" si="42"/>
        <v>11656</v>
      </c>
      <c r="M47" s="5">
        <f t="shared" si="43"/>
        <v>13299</v>
      </c>
      <c r="N47" s="5">
        <f t="shared" si="44"/>
        <v>14937</v>
      </c>
      <c r="O47" s="5">
        <f t="shared" si="45"/>
        <v>16570</v>
      </c>
      <c r="P47" s="5">
        <f t="shared" si="46"/>
        <v>18198</v>
      </c>
      <c r="Q47" s="5">
        <f t="shared" si="47"/>
        <v>19820</v>
      </c>
      <c r="R47" s="6">
        <f t="shared" ref="R47:R68" si="48">D47*6-K47</f>
        <v>115</v>
      </c>
      <c r="S47" s="4">
        <f t="shared" ref="S47:S69" si="49">D47*12-Q47</f>
        <v>424</v>
      </c>
    </row>
    <row r="48" spans="1:19" s="16" customFormat="1" ht="12" x14ac:dyDescent="0.15">
      <c r="A48" s="1"/>
      <c r="B48" s="4">
        <v>6</v>
      </c>
      <c r="C48" s="5">
        <v>104000</v>
      </c>
      <c r="D48" s="140">
        <f>ROUNDDOWN(C48*D42/1000,0)</f>
        <v>1790</v>
      </c>
      <c r="E48" s="141"/>
      <c r="F48" s="5">
        <f t="shared" si="36"/>
        <v>1784</v>
      </c>
      <c r="G48" s="5">
        <f t="shared" si="37"/>
        <v>3562</v>
      </c>
      <c r="H48" s="5">
        <f t="shared" si="38"/>
        <v>5335</v>
      </c>
      <c r="I48" s="5">
        <f t="shared" si="39"/>
        <v>7102</v>
      </c>
      <c r="J48" s="5">
        <f t="shared" si="40"/>
        <v>8863</v>
      </c>
      <c r="K48" s="5">
        <f t="shared" si="41"/>
        <v>10618</v>
      </c>
      <c r="L48" s="5">
        <f t="shared" si="42"/>
        <v>12368</v>
      </c>
      <c r="M48" s="5">
        <f t="shared" si="43"/>
        <v>14111</v>
      </c>
      <c r="N48" s="5">
        <f t="shared" si="44"/>
        <v>15849</v>
      </c>
      <c r="O48" s="5">
        <f t="shared" si="45"/>
        <v>17582</v>
      </c>
      <c r="P48" s="5">
        <f t="shared" si="46"/>
        <v>19309</v>
      </c>
      <c r="Q48" s="5">
        <f t="shared" si="47"/>
        <v>21030</v>
      </c>
      <c r="R48" s="6">
        <f t="shared" si="48"/>
        <v>122</v>
      </c>
      <c r="S48" s="4">
        <f t="shared" si="49"/>
        <v>450</v>
      </c>
    </row>
    <row r="49" spans="1:19" s="16" customFormat="1" ht="12" x14ac:dyDescent="0.15">
      <c r="A49" s="1"/>
      <c r="B49" s="4">
        <v>7</v>
      </c>
      <c r="C49" s="5">
        <v>110000</v>
      </c>
      <c r="D49" s="140">
        <f>ROUNDDOWN(C49*D42/1000,0)</f>
        <v>1894</v>
      </c>
      <c r="E49" s="141"/>
      <c r="F49" s="5">
        <f t="shared" si="36"/>
        <v>1888</v>
      </c>
      <c r="G49" s="5">
        <f t="shared" si="37"/>
        <v>3769</v>
      </c>
      <c r="H49" s="5">
        <f t="shared" si="38"/>
        <v>5645</v>
      </c>
      <c r="I49" s="5">
        <f t="shared" si="39"/>
        <v>7514</v>
      </c>
      <c r="J49" s="5">
        <f t="shared" si="40"/>
        <v>9378</v>
      </c>
      <c r="K49" s="5">
        <f t="shared" si="41"/>
        <v>11235</v>
      </c>
      <c r="L49" s="5">
        <f t="shared" si="42"/>
        <v>13086</v>
      </c>
      <c r="M49" s="5">
        <f t="shared" si="43"/>
        <v>14931</v>
      </c>
      <c r="N49" s="5">
        <f t="shared" si="44"/>
        <v>16770</v>
      </c>
      <c r="O49" s="5">
        <f t="shared" si="45"/>
        <v>18603</v>
      </c>
      <c r="P49" s="5">
        <f t="shared" si="46"/>
        <v>20431</v>
      </c>
      <c r="Q49" s="5">
        <f t="shared" si="47"/>
        <v>22252</v>
      </c>
      <c r="R49" s="6">
        <f t="shared" si="48"/>
        <v>129</v>
      </c>
      <c r="S49" s="4">
        <f t="shared" si="49"/>
        <v>476</v>
      </c>
    </row>
    <row r="50" spans="1:19" s="16" customFormat="1" ht="12" x14ac:dyDescent="0.15">
      <c r="A50" s="1"/>
      <c r="B50" s="4">
        <v>8</v>
      </c>
      <c r="C50" s="5">
        <v>118000</v>
      </c>
      <c r="D50" s="140">
        <f>ROUNDDOWN(C50*D42/1000,0)</f>
        <v>2031</v>
      </c>
      <c r="E50" s="141"/>
      <c r="F50" s="5">
        <f t="shared" si="36"/>
        <v>2024</v>
      </c>
      <c r="G50" s="5">
        <f t="shared" si="37"/>
        <v>4042</v>
      </c>
      <c r="H50" s="5">
        <f t="shared" si="38"/>
        <v>6053</v>
      </c>
      <c r="I50" s="5">
        <f t="shared" si="39"/>
        <v>8058</v>
      </c>
      <c r="J50" s="5">
        <f t="shared" si="40"/>
        <v>10056</v>
      </c>
      <c r="K50" s="5">
        <f t="shared" si="41"/>
        <v>12048</v>
      </c>
      <c r="L50" s="5">
        <f t="shared" si="42"/>
        <v>14033</v>
      </c>
      <c r="M50" s="5">
        <f t="shared" si="43"/>
        <v>16011</v>
      </c>
      <c r="N50" s="5">
        <f t="shared" si="44"/>
        <v>17983</v>
      </c>
      <c r="O50" s="5">
        <f t="shared" si="45"/>
        <v>19949</v>
      </c>
      <c r="P50" s="5">
        <f t="shared" si="46"/>
        <v>21908</v>
      </c>
      <c r="Q50" s="5">
        <f t="shared" si="47"/>
        <v>23861</v>
      </c>
      <c r="R50" s="6">
        <f t="shared" si="48"/>
        <v>138</v>
      </c>
      <c r="S50" s="4">
        <f t="shared" si="49"/>
        <v>511</v>
      </c>
    </row>
    <row r="51" spans="1:19" s="16" customFormat="1" ht="12" x14ac:dyDescent="0.15">
      <c r="A51" s="1"/>
      <c r="B51" s="4">
        <v>9</v>
      </c>
      <c r="C51" s="5">
        <v>126000</v>
      </c>
      <c r="D51" s="138">
        <f>ROUNDDOWN(C51*D42/1000,0)</f>
        <v>2169</v>
      </c>
      <c r="E51" s="139"/>
      <c r="F51" s="5">
        <f t="shared" si="36"/>
        <v>2162</v>
      </c>
      <c r="G51" s="5">
        <f t="shared" si="37"/>
        <v>4317</v>
      </c>
      <c r="H51" s="5">
        <f t="shared" si="38"/>
        <v>6465</v>
      </c>
      <c r="I51" s="5">
        <f t="shared" si="39"/>
        <v>8605</v>
      </c>
      <c r="J51" s="5">
        <f t="shared" si="40"/>
        <v>10739</v>
      </c>
      <c r="K51" s="5">
        <f t="shared" si="41"/>
        <v>12866</v>
      </c>
      <c r="L51" s="5">
        <f t="shared" si="42"/>
        <v>14986</v>
      </c>
      <c r="M51" s="5">
        <f t="shared" si="43"/>
        <v>17099</v>
      </c>
      <c r="N51" s="5">
        <f t="shared" si="44"/>
        <v>19205</v>
      </c>
      <c r="O51" s="5">
        <f t="shared" si="45"/>
        <v>21305</v>
      </c>
      <c r="P51" s="5">
        <f t="shared" si="46"/>
        <v>23397</v>
      </c>
      <c r="Q51" s="5">
        <f t="shared" si="47"/>
        <v>25483</v>
      </c>
      <c r="R51" s="6">
        <f t="shared" si="48"/>
        <v>148</v>
      </c>
      <c r="S51" s="4">
        <f t="shared" si="49"/>
        <v>545</v>
      </c>
    </row>
    <row r="52" spans="1:19" s="16" customFormat="1" ht="12" x14ac:dyDescent="0.15">
      <c r="A52" s="1"/>
      <c r="B52" s="4">
        <v>10</v>
      </c>
      <c r="C52" s="5">
        <v>134000</v>
      </c>
      <c r="D52" s="138">
        <f>ROUNDDOWN(C52*D42/1000,0)</f>
        <v>2307</v>
      </c>
      <c r="E52" s="139"/>
      <c r="F52" s="5">
        <f t="shared" si="36"/>
        <v>2299</v>
      </c>
      <c r="G52" s="5">
        <f t="shared" si="37"/>
        <v>4591</v>
      </c>
      <c r="H52" s="5">
        <f t="shared" si="38"/>
        <v>6876</v>
      </c>
      <c r="I52" s="5">
        <f t="shared" si="39"/>
        <v>9153</v>
      </c>
      <c r="J52" s="5">
        <f t="shared" si="40"/>
        <v>11423</v>
      </c>
      <c r="K52" s="5">
        <f t="shared" si="41"/>
        <v>13685</v>
      </c>
      <c r="L52" s="5">
        <f t="shared" si="42"/>
        <v>15940</v>
      </c>
      <c r="M52" s="5">
        <f t="shared" si="43"/>
        <v>18187</v>
      </c>
      <c r="N52" s="5">
        <f t="shared" si="44"/>
        <v>20427</v>
      </c>
      <c r="O52" s="5">
        <f t="shared" si="45"/>
        <v>22660</v>
      </c>
      <c r="P52" s="5">
        <f t="shared" si="46"/>
        <v>24886</v>
      </c>
      <c r="Q52" s="5">
        <f t="shared" si="47"/>
        <v>27104</v>
      </c>
      <c r="R52" s="6">
        <f t="shared" si="48"/>
        <v>157</v>
      </c>
      <c r="S52" s="4">
        <f t="shared" si="49"/>
        <v>580</v>
      </c>
    </row>
    <row r="53" spans="1:19" s="16" customFormat="1" ht="12" x14ac:dyDescent="0.15">
      <c r="A53" s="1"/>
      <c r="B53" s="4">
        <v>11</v>
      </c>
      <c r="C53" s="5">
        <v>142000</v>
      </c>
      <c r="D53" s="138">
        <f>ROUNDDOWN(C53*D42/1000,0)</f>
        <v>2445</v>
      </c>
      <c r="E53" s="139"/>
      <c r="F53" s="5">
        <f t="shared" si="36"/>
        <v>2437</v>
      </c>
      <c r="G53" s="5">
        <f t="shared" si="37"/>
        <v>4866</v>
      </c>
      <c r="H53" s="5">
        <f t="shared" si="38"/>
        <v>7287</v>
      </c>
      <c r="I53" s="5">
        <f t="shared" si="39"/>
        <v>9700</v>
      </c>
      <c r="J53" s="5">
        <f t="shared" si="40"/>
        <v>12106</v>
      </c>
      <c r="K53" s="5">
        <f t="shared" si="41"/>
        <v>14503</v>
      </c>
      <c r="L53" s="5">
        <f t="shared" si="42"/>
        <v>16893</v>
      </c>
      <c r="M53" s="5">
        <f t="shared" si="43"/>
        <v>19275</v>
      </c>
      <c r="N53" s="5">
        <f t="shared" si="44"/>
        <v>21649</v>
      </c>
      <c r="O53" s="5">
        <f t="shared" si="45"/>
        <v>24015</v>
      </c>
      <c r="P53" s="5">
        <f t="shared" si="46"/>
        <v>26374</v>
      </c>
      <c r="Q53" s="5">
        <f t="shared" si="47"/>
        <v>28725</v>
      </c>
      <c r="R53" s="6">
        <f t="shared" si="48"/>
        <v>167</v>
      </c>
      <c r="S53" s="4">
        <f t="shared" si="49"/>
        <v>615</v>
      </c>
    </row>
    <row r="54" spans="1:19" s="16" customFormat="1" ht="12" x14ac:dyDescent="0.15">
      <c r="A54" s="1"/>
      <c r="B54" s="4">
        <v>12</v>
      </c>
      <c r="C54" s="5">
        <v>150000</v>
      </c>
      <c r="D54" s="138">
        <f>ROUNDDOWN(C54*D42/1000,0)</f>
        <v>2583</v>
      </c>
      <c r="E54" s="139"/>
      <c r="F54" s="5">
        <f t="shared" si="36"/>
        <v>2575</v>
      </c>
      <c r="G54" s="5">
        <f t="shared" si="37"/>
        <v>5141</v>
      </c>
      <c r="H54" s="5">
        <f t="shared" si="38"/>
        <v>7699</v>
      </c>
      <c r="I54" s="5">
        <f t="shared" si="39"/>
        <v>10248</v>
      </c>
      <c r="J54" s="5">
        <f t="shared" si="40"/>
        <v>12789</v>
      </c>
      <c r="K54" s="5">
        <f t="shared" si="41"/>
        <v>15322</v>
      </c>
      <c r="L54" s="5">
        <f t="shared" si="42"/>
        <v>17847</v>
      </c>
      <c r="M54" s="5">
        <f t="shared" si="43"/>
        <v>20363</v>
      </c>
      <c r="N54" s="5">
        <f t="shared" si="44"/>
        <v>22871</v>
      </c>
      <c r="O54" s="5">
        <f t="shared" si="45"/>
        <v>25371</v>
      </c>
      <c r="P54" s="5">
        <f t="shared" si="46"/>
        <v>27863</v>
      </c>
      <c r="Q54" s="5">
        <f t="shared" si="47"/>
        <v>30346</v>
      </c>
      <c r="R54" s="6">
        <f t="shared" si="48"/>
        <v>176</v>
      </c>
      <c r="S54" s="4">
        <f t="shared" si="49"/>
        <v>650</v>
      </c>
    </row>
    <row r="55" spans="1:19" s="16" customFormat="1" ht="12" x14ac:dyDescent="0.15">
      <c r="A55" s="1"/>
      <c r="B55" s="4">
        <v>13</v>
      </c>
      <c r="C55" s="5">
        <v>160000</v>
      </c>
      <c r="D55" s="138">
        <f>ROUNDDOWN(C55*D42/1000,0)</f>
        <v>2755</v>
      </c>
      <c r="E55" s="139"/>
      <c r="F55" s="5">
        <f t="shared" si="36"/>
        <v>2746</v>
      </c>
      <c r="G55" s="5">
        <f t="shared" si="37"/>
        <v>5483</v>
      </c>
      <c r="H55" s="5">
        <f t="shared" si="38"/>
        <v>8211</v>
      </c>
      <c r="I55" s="5">
        <f t="shared" si="39"/>
        <v>10930</v>
      </c>
      <c r="J55" s="5">
        <f t="shared" si="40"/>
        <v>13641</v>
      </c>
      <c r="K55" s="5">
        <f t="shared" si="41"/>
        <v>16342</v>
      </c>
      <c r="L55" s="5">
        <f t="shared" si="42"/>
        <v>19035</v>
      </c>
      <c r="M55" s="5">
        <f t="shared" si="43"/>
        <v>21719</v>
      </c>
      <c r="N55" s="5">
        <f t="shared" si="44"/>
        <v>24394</v>
      </c>
      <c r="O55" s="5">
        <f t="shared" si="45"/>
        <v>27060</v>
      </c>
      <c r="P55" s="5">
        <f t="shared" si="46"/>
        <v>29718</v>
      </c>
      <c r="Q55" s="5">
        <f t="shared" si="47"/>
        <v>32367</v>
      </c>
      <c r="R55" s="6">
        <f t="shared" si="48"/>
        <v>188</v>
      </c>
      <c r="S55" s="4">
        <f t="shared" si="49"/>
        <v>693</v>
      </c>
    </row>
    <row r="56" spans="1:19" s="16" customFormat="1" ht="12" x14ac:dyDescent="0.15">
      <c r="A56" s="1"/>
      <c r="B56" s="4">
        <v>14</v>
      </c>
      <c r="C56" s="5">
        <v>170000</v>
      </c>
      <c r="D56" s="138">
        <f>ROUNDDOWN(C56*D42/1000,0)</f>
        <v>2927</v>
      </c>
      <c r="E56" s="139"/>
      <c r="F56" s="5">
        <f t="shared" si="36"/>
        <v>2917</v>
      </c>
      <c r="G56" s="5">
        <f t="shared" si="37"/>
        <v>5825</v>
      </c>
      <c r="H56" s="5">
        <f t="shared" si="38"/>
        <v>8724</v>
      </c>
      <c r="I56" s="5">
        <f t="shared" si="39"/>
        <v>11613</v>
      </c>
      <c r="J56" s="5">
        <f t="shared" si="40"/>
        <v>14492</v>
      </c>
      <c r="K56" s="5">
        <f t="shared" si="41"/>
        <v>17363</v>
      </c>
      <c r="L56" s="5">
        <f t="shared" si="42"/>
        <v>20223</v>
      </c>
      <c r="M56" s="5">
        <f t="shared" si="43"/>
        <v>23075</v>
      </c>
      <c r="N56" s="5">
        <f t="shared" si="44"/>
        <v>25917</v>
      </c>
      <c r="O56" s="5">
        <f t="shared" si="45"/>
        <v>28750</v>
      </c>
      <c r="P56" s="5">
        <f t="shared" si="46"/>
        <v>31573</v>
      </c>
      <c r="Q56" s="5">
        <f t="shared" si="47"/>
        <v>34388</v>
      </c>
      <c r="R56" s="6">
        <f t="shared" si="48"/>
        <v>199</v>
      </c>
      <c r="S56" s="4">
        <f t="shared" si="49"/>
        <v>736</v>
      </c>
    </row>
    <row r="57" spans="1:19" s="16" customFormat="1" ht="12" x14ac:dyDescent="0.15">
      <c r="A57" s="1"/>
      <c r="B57" s="4">
        <v>15</v>
      </c>
      <c r="C57" s="5">
        <v>180000</v>
      </c>
      <c r="D57" s="138">
        <f>ROUNDDOWN(C57*D42/1000,0)</f>
        <v>3099</v>
      </c>
      <c r="E57" s="139"/>
      <c r="F57" s="5">
        <f t="shared" si="36"/>
        <v>3089</v>
      </c>
      <c r="G57" s="5">
        <f t="shared" si="37"/>
        <v>6168</v>
      </c>
      <c r="H57" s="5">
        <f t="shared" si="38"/>
        <v>9236</v>
      </c>
      <c r="I57" s="5">
        <f t="shared" si="39"/>
        <v>12295</v>
      </c>
      <c r="J57" s="5">
        <f t="shared" si="40"/>
        <v>15344</v>
      </c>
      <c r="K57" s="5">
        <f t="shared" si="41"/>
        <v>18383</v>
      </c>
      <c r="L57" s="5">
        <f t="shared" si="42"/>
        <v>21412</v>
      </c>
      <c r="M57" s="5">
        <f t="shared" si="43"/>
        <v>24431</v>
      </c>
      <c r="N57" s="5">
        <f t="shared" si="44"/>
        <v>27440</v>
      </c>
      <c r="O57" s="5">
        <f t="shared" si="45"/>
        <v>30439</v>
      </c>
      <c r="P57" s="5">
        <f t="shared" si="46"/>
        <v>33429</v>
      </c>
      <c r="Q57" s="5">
        <f t="shared" si="47"/>
        <v>36409</v>
      </c>
      <c r="R57" s="6">
        <f t="shared" si="48"/>
        <v>211</v>
      </c>
      <c r="S57" s="4">
        <f t="shared" si="49"/>
        <v>779</v>
      </c>
    </row>
    <row r="58" spans="1:19" s="16" customFormat="1" ht="12" x14ac:dyDescent="0.15">
      <c r="A58" s="1"/>
      <c r="B58" s="4">
        <v>16</v>
      </c>
      <c r="C58" s="5">
        <v>190000</v>
      </c>
      <c r="D58" s="138">
        <f>ROUNDDOWN(C58*D42/1000,0)</f>
        <v>3271</v>
      </c>
      <c r="E58" s="139"/>
      <c r="F58" s="5">
        <f t="shared" si="36"/>
        <v>3260</v>
      </c>
      <c r="G58" s="5">
        <f t="shared" si="37"/>
        <v>6510</v>
      </c>
      <c r="H58" s="5">
        <f t="shared" si="38"/>
        <v>9749</v>
      </c>
      <c r="I58" s="5">
        <f t="shared" si="39"/>
        <v>12978</v>
      </c>
      <c r="J58" s="5">
        <f t="shared" si="40"/>
        <v>16196</v>
      </c>
      <c r="K58" s="5">
        <f t="shared" si="41"/>
        <v>19403</v>
      </c>
      <c r="L58" s="5">
        <f t="shared" si="42"/>
        <v>22600</v>
      </c>
      <c r="M58" s="5">
        <f t="shared" si="43"/>
        <v>25787</v>
      </c>
      <c r="N58" s="5">
        <f t="shared" si="44"/>
        <v>28963</v>
      </c>
      <c r="O58" s="5">
        <f t="shared" si="45"/>
        <v>32129</v>
      </c>
      <c r="P58" s="5">
        <f t="shared" si="46"/>
        <v>35284</v>
      </c>
      <c r="Q58" s="5">
        <f t="shared" si="47"/>
        <v>38429</v>
      </c>
      <c r="R58" s="6">
        <f t="shared" si="48"/>
        <v>223</v>
      </c>
      <c r="S58" s="4">
        <f t="shared" si="49"/>
        <v>823</v>
      </c>
    </row>
    <row r="59" spans="1:19" s="16" customFormat="1" ht="12" x14ac:dyDescent="0.15">
      <c r="A59" s="1"/>
      <c r="B59" s="4">
        <v>17</v>
      </c>
      <c r="C59" s="5">
        <v>200000</v>
      </c>
      <c r="D59" s="138">
        <f>ROUNDDOWN(C59*D42/1000,0)</f>
        <v>3444</v>
      </c>
      <c r="E59" s="139"/>
      <c r="F59" s="5">
        <f t="shared" si="36"/>
        <v>3433</v>
      </c>
      <c r="G59" s="5">
        <f t="shared" si="37"/>
        <v>6854</v>
      </c>
      <c r="H59" s="5">
        <f t="shared" si="38"/>
        <v>10265</v>
      </c>
      <c r="I59" s="5">
        <f t="shared" si="39"/>
        <v>13664</v>
      </c>
      <c r="J59" s="5">
        <f t="shared" si="40"/>
        <v>17052</v>
      </c>
      <c r="K59" s="5">
        <f t="shared" si="41"/>
        <v>20429</v>
      </c>
      <c r="L59" s="5">
        <f t="shared" si="42"/>
        <v>23795</v>
      </c>
      <c r="M59" s="5">
        <f t="shared" si="43"/>
        <v>27150</v>
      </c>
      <c r="N59" s="5">
        <f t="shared" si="44"/>
        <v>30495</v>
      </c>
      <c r="O59" s="5">
        <f t="shared" si="45"/>
        <v>33828</v>
      </c>
      <c r="P59" s="5">
        <f t="shared" si="46"/>
        <v>37150</v>
      </c>
      <c r="Q59" s="5">
        <f t="shared" si="47"/>
        <v>40462</v>
      </c>
      <c r="R59" s="6">
        <f t="shared" si="48"/>
        <v>235</v>
      </c>
      <c r="S59" s="4">
        <f t="shared" si="49"/>
        <v>866</v>
      </c>
    </row>
    <row r="60" spans="1:19" s="16" customFormat="1" ht="12" x14ac:dyDescent="0.15">
      <c r="A60" s="1"/>
      <c r="B60" s="4">
        <v>18</v>
      </c>
      <c r="C60" s="5">
        <v>220000</v>
      </c>
      <c r="D60" s="138">
        <f>ROUNDDOWN(C60*D42/1000,0)</f>
        <v>3788</v>
      </c>
      <c r="E60" s="139"/>
      <c r="F60" s="5">
        <f t="shared" si="36"/>
        <v>3776</v>
      </c>
      <c r="G60" s="5">
        <f t="shared" si="37"/>
        <v>7539</v>
      </c>
      <c r="H60" s="5">
        <f t="shared" si="38"/>
        <v>11290</v>
      </c>
      <c r="I60" s="5">
        <f t="shared" si="39"/>
        <v>15029</v>
      </c>
      <c r="J60" s="5">
        <f t="shared" si="40"/>
        <v>18755</v>
      </c>
      <c r="K60" s="5">
        <f t="shared" si="41"/>
        <v>22470</v>
      </c>
      <c r="L60" s="5">
        <f t="shared" si="42"/>
        <v>26172</v>
      </c>
      <c r="M60" s="5">
        <f t="shared" si="43"/>
        <v>29862</v>
      </c>
      <c r="N60" s="5">
        <f t="shared" si="44"/>
        <v>33541</v>
      </c>
      <c r="O60" s="5">
        <f t="shared" si="45"/>
        <v>37207</v>
      </c>
      <c r="P60" s="5">
        <f t="shared" si="46"/>
        <v>40861</v>
      </c>
      <c r="Q60" s="5">
        <f t="shared" si="47"/>
        <v>44503</v>
      </c>
      <c r="R60" s="6">
        <f t="shared" si="48"/>
        <v>258</v>
      </c>
      <c r="S60" s="4">
        <f t="shared" si="49"/>
        <v>953</v>
      </c>
    </row>
    <row r="61" spans="1:19" s="16" customFormat="1" ht="12" x14ac:dyDescent="0.15">
      <c r="A61" s="1"/>
      <c r="B61" s="4">
        <v>19</v>
      </c>
      <c r="C61" s="5">
        <v>240000</v>
      </c>
      <c r="D61" s="138">
        <f>ROUNDDOWN(C61*D42/1000,0)</f>
        <v>4132</v>
      </c>
      <c r="E61" s="139"/>
      <c r="F61" s="5">
        <f t="shared" si="36"/>
        <v>4119</v>
      </c>
      <c r="G61" s="5">
        <f t="shared" si="37"/>
        <v>8224</v>
      </c>
      <c r="H61" s="5">
        <f t="shared" si="38"/>
        <v>12315</v>
      </c>
      <c r="I61" s="5">
        <f t="shared" si="39"/>
        <v>16394</v>
      </c>
      <c r="J61" s="5">
        <f t="shared" si="40"/>
        <v>20459</v>
      </c>
      <c r="K61" s="5">
        <f t="shared" si="41"/>
        <v>24510</v>
      </c>
      <c r="L61" s="5">
        <f t="shared" si="42"/>
        <v>28549</v>
      </c>
      <c r="M61" s="5">
        <f t="shared" si="43"/>
        <v>32574</v>
      </c>
      <c r="N61" s="5">
        <f t="shared" si="44"/>
        <v>36587</v>
      </c>
      <c r="O61" s="5">
        <f t="shared" si="45"/>
        <v>40586</v>
      </c>
      <c r="P61" s="5">
        <f t="shared" si="46"/>
        <v>44572</v>
      </c>
      <c r="Q61" s="5">
        <f t="shared" si="47"/>
        <v>48545</v>
      </c>
      <c r="R61" s="6">
        <f t="shared" si="48"/>
        <v>282</v>
      </c>
      <c r="S61" s="4">
        <f t="shared" si="49"/>
        <v>1039</v>
      </c>
    </row>
    <row r="62" spans="1:19" s="16" customFormat="1" ht="12" x14ac:dyDescent="0.15">
      <c r="A62" s="1"/>
      <c r="B62" s="4">
        <v>20</v>
      </c>
      <c r="C62" s="5">
        <v>260000</v>
      </c>
      <c r="D62" s="138">
        <f>ROUNDDOWN(C62*D42/1000,0)</f>
        <v>4477</v>
      </c>
      <c r="E62" s="139"/>
      <c r="F62" s="5">
        <f t="shared" si="36"/>
        <v>4462</v>
      </c>
      <c r="G62" s="5">
        <f t="shared" si="37"/>
        <v>8910</v>
      </c>
      <c r="H62" s="5">
        <f t="shared" si="38"/>
        <v>13344</v>
      </c>
      <c r="I62" s="5">
        <f t="shared" si="39"/>
        <v>17762</v>
      </c>
      <c r="J62" s="5">
        <f t="shared" si="40"/>
        <v>22167</v>
      </c>
      <c r="K62" s="5">
        <f t="shared" si="41"/>
        <v>26557</v>
      </c>
      <c r="L62" s="5">
        <f t="shared" si="42"/>
        <v>30933</v>
      </c>
      <c r="M62" s="5">
        <f t="shared" si="43"/>
        <v>35294</v>
      </c>
      <c r="N62" s="5">
        <f t="shared" si="44"/>
        <v>39641</v>
      </c>
      <c r="O62" s="5">
        <f t="shared" si="45"/>
        <v>43974</v>
      </c>
      <c r="P62" s="5">
        <f t="shared" si="46"/>
        <v>48293</v>
      </c>
      <c r="Q62" s="5">
        <f t="shared" si="47"/>
        <v>52598</v>
      </c>
      <c r="R62" s="6">
        <f t="shared" si="48"/>
        <v>305</v>
      </c>
      <c r="S62" s="4">
        <f t="shared" si="49"/>
        <v>1126</v>
      </c>
    </row>
    <row r="63" spans="1:19" s="16" customFormat="1" ht="12" x14ac:dyDescent="0.15">
      <c r="A63" s="1"/>
      <c r="B63" s="4">
        <v>21</v>
      </c>
      <c r="C63" s="5">
        <v>280000</v>
      </c>
      <c r="D63" s="138">
        <f>ROUNDDOWN(C63*D42/1000,0)</f>
        <v>4821</v>
      </c>
      <c r="E63" s="139"/>
      <c r="F63" s="5">
        <f t="shared" si="36"/>
        <v>4805</v>
      </c>
      <c r="G63" s="5">
        <f t="shared" si="37"/>
        <v>9595</v>
      </c>
      <c r="H63" s="5">
        <f t="shared" si="38"/>
        <v>14369</v>
      </c>
      <c r="I63" s="5">
        <f t="shared" si="39"/>
        <v>19127</v>
      </c>
      <c r="J63" s="5">
        <f t="shared" si="40"/>
        <v>23870</v>
      </c>
      <c r="K63" s="5">
        <f t="shared" si="41"/>
        <v>28597</v>
      </c>
      <c r="L63" s="5">
        <f t="shared" si="42"/>
        <v>33309</v>
      </c>
      <c r="M63" s="5">
        <f t="shared" si="43"/>
        <v>38006</v>
      </c>
      <c r="N63" s="5">
        <f t="shared" si="44"/>
        <v>42687</v>
      </c>
      <c r="O63" s="5">
        <f t="shared" si="45"/>
        <v>47353</v>
      </c>
      <c r="P63" s="5">
        <f t="shared" si="46"/>
        <v>52004</v>
      </c>
      <c r="Q63" s="5">
        <f t="shared" si="47"/>
        <v>56640</v>
      </c>
      <c r="R63" s="6">
        <f t="shared" si="48"/>
        <v>329</v>
      </c>
      <c r="S63" s="4">
        <f t="shared" si="49"/>
        <v>1212</v>
      </c>
    </row>
    <row r="64" spans="1:19" s="16" customFormat="1" ht="12" x14ac:dyDescent="0.15">
      <c r="A64" s="1"/>
      <c r="B64" s="4">
        <v>22</v>
      </c>
      <c r="C64" s="5">
        <v>300000</v>
      </c>
      <c r="D64" s="138">
        <f>ROUNDDOWN(C64*D42/1000,0)</f>
        <v>5166</v>
      </c>
      <c r="E64" s="139"/>
      <c r="F64" s="5">
        <f t="shared" si="36"/>
        <v>5149</v>
      </c>
      <c r="G64" s="5">
        <f t="shared" si="37"/>
        <v>10281</v>
      </c>
      <c r="H64" s="5">
        <f t="shared" si="38"/>
        <v>15397</v>
      </c>
      <c r="I64" s="5">
        <f t="shared" si="39"/>
        <v>20496</v>
      </c>
      <c r="J64" s="5">
        <f t="shared" si="40"/>
        <v>25578</v>
      </c>
      <c r="K64" s="5">
        <f t="shared" si="41"/>
        <v>30644</v>
      </c>
      <c r="L64" s="5">
        <f t="shared" si="42"/>
        <v>35693</v>
      </c>
      <c r="M64" s="5">
        <f t="shared" si="43"/>
        <v>40726</v>
      </c>
      <c r="N64" s="5">
        <f t="shared" si="44"/>
        <v>45742</v>
      </c>
      <c r="O64" s="5">
        <f t="shared" si="45"/>
        <v>50742</v>
      </c>
      <c r="P64" s="5">
        <f t="shared" si="46"/>
        <v>55725</v>
      </c>
      <c r="Q64" s="5">
        <f t="shared" si="47"/>
        <v>60693</v>
      </c>
      <c r="R64" s="6">
        <f t="shared" si="48"/>
        <v>352</v>
      </c>
      <c r="S64" s="4">
        <f t="shared" si="49"/>
        <v>1299</v>
      </c>
    </row>
    <row r="65" spans="1:19" s="16" customFormat="1" ht="12" x14ac:dyDescent="0.15">
      <c r="A65" s="1"/>
      <c r="B65" s="4">
        <v>23</v>
      </c>
      <c r="C65" s="5">
        <v>320000</v>
      </c>
      <c r="D65" s="138">
        <f>ROUNDDOWN(C65*D42/1000,0)</f>
        <v>5510</v>
      </c>
      <c r="E65" s="139"/>
      <c r="F65" s="5">
        <f t="shared" si="36"/>
        <v>5492</v>
      </c>
      <c r="G65" s="5">
        <f t="shared" si="37"/>
        <v>10966</v>
      </c>
      <c r="H65" s="5">
        <f t="shared" si="38"/>
        <v>16422</v>
      </c>
      <c r="I65" s="5">
        <f t="shared" si="39"/>
        <v>21861</v>
      </c>
      <c r="J65" s="5">
        <f t="shared" si="40"/>
        <v>27281</v>
      </c>
      <c r="K65" s="5">
        <f t="shared" si="41"/>
        <v>32684</v>
      </c>
      <c r="L65" s="5">
        <f t="shared" si="42"/>
        <v>38070</v>
      </c>
      <c r="M65" s="5">
        <f t="shared" si="43"/>
        <v>43438</v>
      </c>
      <c r="N65" s="5">
        <f t="shared" si="44"/>
        <v>48788</v>
      </c>
      <c r="O65" s="5">
        <f t="shared" si="45"/>
        <v>54121</v>
      </c>
      <c r="P65" s="5">
        <f t="shared" si="46"/>
        <v>59436</v>
      </c>
      <c r="Q65" s="5">
        <f t="shared" si="47"/>
        <v>64734</v>
      </c>
      <c r="R65" s="6">
        <f t="shared" si="48"/>
        <v>376</v>
      </c>
      <c r="S65" s="4">
        <f t="shared" si="49"/>
        <v>1386</v>
      </c>
    </row>
    <row r="66" spans="1:19" s="16" customFormat="1" ht="12" x14ac:dyDescent="0.15">
      <c r="A66" s="1"/>
      <c r="B66" s="4">
        <v>24</v>
      </c>
      <c r="C66" s="5">
        <v>340000</v>
      </c>
      <c r="D66" s="138">
        <f>ROUNDDOWN(C66*D42/1000,0)</f>
        <v>5854</v>
      </c>
      <c r="E66" s="139"/>
      <c r="F66" s="5">
        <f t="shared" si="36"/>
        <v>5835</v>
      </c>
      <c r="G66" s="5">
        <f t="shared" si="37"/>
        <v>11651</v>
      </c>
      <c r="H66" s="5">
        <f t="shared" si="38"/>
        <v>17448</v>
      </c>
      <c r="I66" s="5">
        <f t="shared" si="39"/>
        <v>23226</v>
      </c>
      <c r="J66" s="5">
        <f t="shared" si="40"/>
        <v>28985</v>
      </c>
      <c r="K66" s="5">
        <f t="shared" si="41"/>
        <v>34725</v>
      </c>
      <c r="L66" s="5">
        <f t="shared" si="42"/>
        <v>40447</v>
      </c>
      <c r="M66" s="5">
        <f t="shared" si="43"/>
        <v>46150</v>
      </c>
      <c r="N66" s="5">
        <f t="shared" si="44"/>
        <v>51834</v>
      </c>
      <c r="O66" s="5">
        <f t="shared" si="45"/>
        <v>57500</v>
      </c>
      <c r="P66" s="5">
        <f t="shared" si="46"/>
        <v>63147</v>
      </c>
      <c r="Q66" s="5">
        <f t="shared" si="47"/>
        <v>68776</v>
      </c>
      <c r="R66" s="6">
        <f t="shared" si="48"/>
        <v>399</v>
      </c>
      <c r="S66" s="4">
        <f t="shared" si="49"/>
        <v>1472</v>
      </c>
    </row>
    <row r="67" spans="1:19" s="16" customFormat="1" ht="12" x14ac:dyDescent="0.15">
      <c r="A67" s="1"/>
      <c r="B67" s="4">
        <v>25</v>
      </c>
      <c r="C67" s="5">
        <v>360000</v>
      </c>
      <c r="D67" s="138">
        <f>ROUNDDOWN(C67*D42/1000,0)</f>
        <v>6199</v>
      </c>
      <c r="E67" s="139"/>
      <c r="F67" s="5">
        <f t="shared" si="36"/>
        <v>6179</v>
      </c>
      <c r="G67" s="5">
        <f t="shared" si="37"/>
        <v>12337</v>
      </c>
      <c r="H67" s="5">
        <f t="shared" si="38"/>
        <v>18476</v>
      </c>
      <c r="I67" s="5">
        <f t="shared" si="39"/>
        <v>24594</v>
      </c>
      <c r="J67" s="5">
        <f t="shared" si="40"/>
        <v>30693</v>
      </c>
      <c r="K67" s="5">
        <f t="shared" si="41"/>
        <v>36772</v>
      </c>
      <c r="L67" s="5">
        <f t="shared" si="42"/>
        <v>42830</v>
      </c>
      <c r="M67" s="5">
        <f t="shared" si="43"/>
        <v>48869</v>
      </c>
      <c r="N67" s="5">
        <f t="shared" si="44"/>
        <v>54889</v>
      </c>
      <c r="O67" s="5">
        <f t="shared" si="45"/>
        <v>60888</v>
      </c>
      <c r="P67" s="5">
        <f t="shared" si="46"/>
        <v>66868</v>
      </c>
      <c r="Q67" s="5">
        <f t="shared" si="47"/>
        <v>72829</v>
      </c>
      <c r="R67" s="6">
        <f t="shared" si="48"/>
        <v>422</v>
      </c>
      <c r="S67" s="4">
        <f t="shared" si="49"/>
        <v>1559</v>
      </c>
    </row>
    <row r="68" spans="1:19" s="16" customFormat="1" ht="12" x14ac:dyDescent="0.15">
      <c r="A68" s="1"/>
      <c r="B68" s="4">
        <v>26</v>
      </c>
      <c r="C68" s="5">
        <v>380000</v>
      </c>
      <c r="D68" s="138">
        <f>ROUNDDOWN(C68*D42/1000,0)</f>
        <v>6543</v>
      </c>
      <c r="E68" s="139"/>
      <c r="F68" s="5">
        <f t="shared" si="36"/>
        <v>6522</v>
      </c>
      <c r="G68" s="5">
        <f t="shared" si="37"/>
        <v>13022</v>
      </c>
      <c r="H68" s="5">
        <f t="shared" si="38"/>
        <v>19501</v>
      </c>
      <c r="I68" s="5">
        <f t="shared" si="39"/>
        <v>25959</v>
      </c>
      <c r="J68" s="5">
        <f t="shared" si="40"/>
        <v>32396</v>
      </c>
      <c r="K68" s="5">
        <f t="shared" si="41"/>
        <v>38812</v>
      </c>
      <c r="L68" s="5">
        <f t="shared" si="42"/>
        <v>45207</v>
      </c>
      <c r="M68" s="5">
        <f t="shared" si="43"/>
        <v>51581</v>
      </c>
      <c r="N68" s="5">
        <f t="shared" si="44"/>
        <v>57935</v>
      </c>
      <c r="O68" s="5">
        <f t="shared" si="45"/>
        <v>64267</v>
      </c>
      <c r="P68" s="5">
        <f t="shared" si="46"/>
        <v>70579</v>
      </c>
      <c r="Q68" s="5">
        <f t="shared" si="47"/>
        <v>76870</v>
      </c>
      <c r="R68" s="6">
        <f t="shared" si="48"/>
        <v>446</v>
      </c>
      <c r="S68" s="4">
        <f t="shared" si="49"/>
        <v>1646</v>
      </c>
    </row>
    <row r="69" spans="1:19" s="16" customFormat="1" ht="12" x14ac:dyDescent="0.15">
      <c r="A69" s="1"/>
      <c r="B69" s="4">
        <v>27</v>
      </c>
      <c r="C69" s="5">
        <v>410000</v>
      </c>
      <c r="D69" s="138">
        <f>ROUNDDOWN(C69*D42/1000,0)</f>
        <v>7060</v>
      </c>
      <c r="E69" s="139"/>
      <c r="F69" s="5">
        <f t="shared" si="36"/>
        <v>7037</v>
      </c>
      <c r="G69" s="5">
        <f t="shared" si="37"/>
        <v>14051</v>
      </c>
      <c r="H69" s="5">
        <f t="shared" si="38"/>
        <v>21042</v>
      </c>
      <c r="I69" s="5">
        <f t="shared" si="39"/>
        <v>28010</v>
      </c>
      <c r="J69" s="5">
        <f t="shared" si="40"/>
        <v>34956</v>
      </c>
      <c r="K69" s="5">
        <f t="shared" si="41"/>
        <v>41879</v>
      </c>
      <c r="L69" s="5">
        <f t="shared" si="42"/>
        <v>48779</v>
      </c>
      <c r="M69" s="5">
        <f t="shared" si="43"/>
        <v>55657</v>
      </c>
      <c r="N69" s="5">
        <f t="shared" si="44"/>
        <v>62512</v>
      </c>
      <c r="O69" s="5">
        <f t="shared" si="45"/>
        <v>69345</v>
      </c>
      <c r="P69" s="5">
        <f t="shared" si="46"/>
        <v>76156</v>
      </c>
      <c r="Q69" s="5">
        <f t="shared" si="47"/>
        <v>82944</v>
      </c>
      <c r="R69" s="6">
        <f>D69*6-K69</f>
        <v>481</v>
      </c>
      <c r="S69" s="4">
        <f t="shared" si="49"/>
        <v>1776</v>
      </c>
    </row>
    <row r="70" spans="1:19" s="16" customFormat="1" ht="11.25" customHeight="1" x14ac:dyDescent="0.15">
      <c r="A70" s="1"/>
      <c r="B70" s="4">
        <v>28</v>
      </c>
      <c r="C70" s="5">
        <v>440000</v>
      </c>
      <c r="D70" s="140">
        <f>ROUNDDOWN(C70*D42/1000,0)</f>
        <v>7576</v>
      </c>
      <c r="E70" s="141"/>
      <c r="F70" s="5">
        <f t="shared" si="36"/>
        <v>7551</v>
      </c>
      <c r="G70" s="5">
        <f t="shared" si="37"/>
        <v>15078</v>
      </c>
      <c r="H70" s="5">
        <f t="shared" si="38"/>
        <v>22580</v>
      </c>
      <c r="I70" s="5">
        <f t="shared" si="39"/>
        <v>30058</v>
      </c>
      <c r="J70" s="5">
        <f t="shared" si="40"/>
        <v>37511</v>
      </c>
      <c r="K70" s="5">
        <f t="shared" si="41"/>
        <v>44940</v>
      </c>
      <c r="L70" s="5">
        <f t="shared" si="42"/>
        <v>52344</v>
      </c>
      <c r="M70" s="5">
        <f t="shared" si="43"/>
        <v>59725</v>
      </c>
      <c r="N70" s="5">
        <f t="shared" si="44"/>
        <v>67081</v>
      </c>
      <c r="O70" s="5">
        <f t="shared" si="45"/>
        <v>74414</v>
      </c>
      <c r="P70" s="5">
        <f t="shared" si="46"/>
        <v>81722</v>
      </c>
      <c r="Q70" s="5">
        <f t="shared" si="47"/>
        <v>89007</v>
      </c>
      <c r="R70" s="6">
        <f t="shared" ref="R70:R72" si="50">D70*6-K70</f>
        <v>516</v>
      </c>
      <c r="S70" s="4">
        <f t="shared" ref="S70:S72" si="51">D70*12-Q70</f>
        <v>1905</v>
      </c>
    </row>
    <row r="71" spans="1:19" x14ac:dyDescent="0.15">
      <c r="A71" s="1"/>
      <c r="B71" s="4">
        <v>29</v>
      </c>
      <c r="C71" s="5">
        <v>470000</v>
      </c>
      <c r="D71" s="140">
        <f>ROUNDDOWN(C71*D42/1000,0)</f>
        <v>8093</v>
      </c>
      <c r="E71" s="141"/>
      <c r="F71" s="5">
        <f t="shared" si="36"/>
        <v>8067</v>
      </c>
      <c r="G71" s="5">
        <f t="shared" si="37"/>
        <v>16107</v>
      </c>
      <c r="H71" s="5">
        <f t="shared" si="38"/>
        <v>24121</v>
      </c>
      <c r="I71" s="5">
        <f t="shared" si="39"/>
        <v>32109</v>
      </c>
      <c r="J71" s="5">
        <f t="shared" si="40"/>
        <v>40071</v>
      </c>
      <c r="K71" s="5">
        <f t="shared" si="41"/>
        <v>48006</v>
      </c>
      <c r="L71" s="5">
        <f t="shared" si="42"/>
        <v>55916</v>
      </c>
      <c r="M71" s="5">
        <f t="shared" si="43"/>
        <v>63801</v>
      </c>
      <c r="N71" s="5">
        <f t="shared" si="44"/>
        <v>71659</v>
      </c>
      <c r="O71" s="5">
        <f t="shared" si="45"/>
        <v>79492</v>
      </c>
      <c r="P71" s="5">
        <f t="shared" si="46"/>
        <v>87299</v>
      </c>
      <c r="Q71" s="5">
        <f t="shared" si="47"/>
        <v>95081</v>
      </c>
      <c r="R71" s="6">
        <f t="shared" si="50"/>
        <v>552</v>
      </c>
      <c r="S71" s="4">
        <f t="shared" si="51"/>
        <v>2035</v>
      </c>
    </row>
    <row r="72" spans="1:19" x14ac:dyDescent="0.15">
      <c r="A72" s="1"/>
      <c r="B72" s="46"/>
      <c r="C72" s="5">
        <f>H1</f>
        <v>500000</v>
      </c>
      <c r="D72" s="140">
        <f>C72*D42/1000</f>
        <v>8610</v>
      </c>
      <c r="E72" s="147"/>
      <c r="F72" s="5">
        <f t="shared" si="36"/>
        <v>8582</v>
      </c>
      <c r="G72" s="5">
        <f t="shared" si="37"/>
        <v>17136</v>
      </c>
      <c r="H72" s="5">
        <f t="shared" si="38"/>
        <v>25662</v>
      </c>
      <c r="I72" s="5">
        <f t="shared" si="39"/>
        <v>34160</v>
      </c>
      <c r="J72" s="5">
        <f t="shared" si="40"/>
        <v>42630</v>
      </c>
      <c r="K72" s="5">
        <f t="shared" si="41"/>
        <v>51073</v>
      </c>
      <c r="L72" s="5">
        <f>ROUND(D72*$L$42,0)</f>
        <v>59488</v>
      </c>
      <c r="M72" s="5">
        <f t="shared" si="43"/>
        <v>67876</v>
      </c>
      <c r="N72" s="5">
        <f t="shared" si="44"/>
        <v>76237</v>
      </c>
      <c r="O72" s="5">
        <f t="shared" si="45"/>
        <v>84570</v>
      </c>
      <c r="P72" s="5">
        <f t="shared" si="46"/>
        <v>92876</v>
      </c>
      <c r="Q72" s="5">
        <f>ROUND(D72*$Q$42,0)</f>
        <v>101155</v>
      </c>
      <c r="R72" s="6">
        <f t="shared" si="50"/>
        <v>587</v>
      </c>
      <c r="S72" s="4">
        <f t="shared" si="51"/>
        <v>2165</v>
      </c>
    </row>
    <row r="73" spans="1:19" x14ac:dyDescent="0.15">
      <c r="A73" s="16"/>
      <c r="B73" s="16" t="s">
        <v>12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x14ac:dyDescent="0.15">
      <c r="A74" s="16"/>
      <c r="B74" s="16" t="s">
        <v>11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x14ac:dyDescent="0.15">
      <c r="A75" s="16"/>
      <c r="B75" s="25" t="s">
        <v>10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</sheetData>
  <mergeCells count="67">
    <mergeCell ref="D72:E72"/>
    <mergeCell ref="D14:E14"/>
    <mergeCell ref="E1:G1"/>
    <mergeCell ref="A2:A3"/>
    <mergeCell ref="D2:E2"/>
    <mergeCell ref="F2:Q2"/>
    <mergeCell ref="D9:E9"/>
    <mergeCell ref="D10:E10"/>
    <mergeCell ref="D11:E11"/>
    <mergeCell ref="D12:E12"/>
    <mergeCell ref="D13:E13"/>
    <mergeCell ref="D8:E8"/>
    <mergeCell ref="D6:E6"/>
    <mergeCell ref="D7:E7"/>
    <mergeCell ref="D5:E5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48:E48"/>
    <mergeCell ref="D27:E27"/>
    <mergeCell ref="D28:E28"/>
    <mergeCell ref="D29:E29"/>
    <mergeCell ref="D30:E30"/>
    <mergeCell ref="D31:E31"/>
    <mergeCell ref="D32:E32"/>
    <mergeCell ref="D33:E33"/>
    <mergeCell ref="D43:E43"/>
    <mergeCell ref="D44:E44"/>
    <mergeCell ref="D45:E45"/>
    <mergeCell ref="D46:E46"/>
    <mergeCell ref="D34:E34"/>
    <mergeCell ref="A40:A41"/>
    <mergeCell ref="D40:E40"/>
    <mergeCell ref="F40:Q40"/>
    <mergeCell ref="D47:E4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1:E61"/>
    <mergeCell ref="D62:E62"/>
    <mergeCell ref="D63:E63"/>
    <mergeCell ref="D64:E64"/>
    <mergeCell ref="D71:E71"/>
    <mergeCell ref="D65:E65"/>
    <mergeCell ref="D66:E66"/>
    <mergeCell ref="D67:E67"/>
    <mergeCell ref="D68:E68"/>
    <mergeCell ref="D69:E69"/>
    <mergeCell ref="D70:E70"/>
  </mergeCells>
  <phoneticPr fontId="2"/>
  <printOptions headings="1" gridLines="1"/>
  <pageMargins left="0.7" right="0.7" top="0.75" bottom="0.75" header="0.3" footer="0.3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試算シート</vt:lpstr>
      <vt:lpstr>標準報酬月額50万円以上の方</vt:lpstr>
      <vt:lpstr>【毎年更新要】掛金早見表</vt:lpstr>
      <vt:lpstr>【毎年更新要】掛金早見表!Print_Area</vt:lpstr>
      <vt:lpstr>試算シート!Print_Area</vt:lpstr>
    </vt:vector>
  </TitlesOfParts>
  <Company>郵政事業庁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NK000007</dc:creator>
  <cp:lastModifiedBy>最高裁判所</cp:lastModifiedBy>
  <cp:lastPrinted>2025-03-11T22:40:34Z</cp:lastPrinted>
  <dcterms:created xsi:type="dcterms:W3CDTF">2006-03-01T07:15:05Z</dcterms:created>
  <dcterms:modified xsi:type="dcterms:W3CDTF">2025-03-31T23:23:43Z</dcterms:modified>
</cp:coreProperties>
</file>